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Dokumenty\Pavel\Akce probíhající\CENTRA\Praha 5\Byty - Praha 5\Opravy rozpočtů - Byty Praha 5\"/>
    </mc:Choice>
  </mc:AlternateContent>
  <bookViews>
    <workbookView xWindow="0" yWindow="0" windowWidth="23040" windowHeight="8796" activeTab="1"/>
  </bookViews>
  <sheets>
    <sheet name="Rekapitulace zakázky" sheetId="1" r:id="rId1"/>
    <sheet name="221029 - Bozděchova 637-9..." sheetId="2" r:id="rId2"/>
    <sheet name="Pokyny pro vyplnění" sheetId="3" r:id="rId3"/>
  </sheets>
  <definedNames>
    <definedName name="_xlnm._FilterDatabase" localSheetId="1" hidden="1">'221029 - Bozděchova 637-9...'!$C$98:$K$694</definedName>
    <definedName name="_xlnm.Print_Titles" localSheetId="1">'221029 - Bozděchova 637-9...'!$98:$98</definedName>
    <definedName name="_xlnm.Print_Titles" localSheetId="0">'Rekapitulace zakázky'!$52:$52</definedName>
    <definedName name="_xlnm.Print_Area" localSheetId="1">'221029 - Bozděchova 637-9...'!$C$4:$J$37,'221029 - Bozděchova 637-9...'!$C$43:$J$82,'221029 - Bozděchova 637-9...'!$C$88:$K$694</definedName>
    <definedName name="_xlnm.Print_Area" localSheetId="0">'Rekapitulace zakázky'!$D$4:$AO$36,'Rekapitulace zakázky'!$C$42:$AQ$56</definedName>
  </definedNames>
  <calcPr calcId="152511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/>
  <c r="BI693" i="2"/>
  <c r="BH693" i="2"/>
  <c r="BG693" i="2"/>
  <c r="BE693" i="2"/>
  <c r="T693" i="2"/>
  <c r="T692" i="2"/>
  <c r="R693" i="2"/>
  <c r="R692" i="2"/>
  <c r="P693" i="2"/>
  <c r="P692" i="2" s="1"/>
  <c r="BI690" i="2"/>
  <c r="BH690" i="2"/>
  <c r="BG690" i="2"/>
  <c r="BE690" i="2"/>
  <c r="T690" i="2"/>
  <c r="T689" i="2"/>
  <c r="R690" i="2"/>
  <c r="R689" i="2" s="1"/>
  <c r="R688" i="2" s="1"/>
  <c r="P690" i="2"/>
  <c r="P689" i="2" s="1"/>
  <c r="P688" i="2" s="1"/>
  <c r="BI686" i="2"/>
  <c r="BH686" i="2"/>
  <c r="BG686" i="2"/>
  <c r="BE686" i="2"/>
  <c r="T686" i="2"/>
  <c r="R686" i="2"/>
  <c r="P686" i="2"/>
  <c r="BI684" i="2"/>
  <c r="BH684" i="2"/>
  <c r="BG684" i="2"/>
  <c r="BE684" i="2"/>
  <c r="T684" i="2"/>
  <c r="R684" i="2"/>
  <c r="P684" i="2"/>
  <c r="BI682" i="2"/>
  <c r="BH682" i="2"/>
  <c r="BG682" i="2"/>
  <c r="BE682" i="2"/>
  <c r="T682" i="2"/>
  <c r="R682" i="2"/>
  <c r="P682" i="2"/>
  <c r="BI678" i="2"/>
  <c r="BH678" i="2"/>
  <c r="BG678" i="2"/>
  <c r="BE678" i="2"/>
  <c r="T678" i="2"/>
  <c r="R678" i="2"/>
  <c r="P678" i="2"/>
  <c r="BI676" i="2"/>
  <c r="BH676" i="2"/>
  <c r="BG676" i="2"/>
  <c r="BE676" i="2"/>
  <c r="T676" i="2"/>
  <c r="R676" i="2"/>
  <c r="P676" i="2"/>
  <c r="BI674" i="2"/>
  <c r="BH674" i="2"/>
  <c r="BG674" i="2"/>
  <c r="BE674" i="2"/>
  <c r="T674" i="2"/>
  <c r="R674" i="2"/>
  <c r="P674" i="2"/>
  <c r="BI672" i="2"/>
  <c r="BH672" i="2"/>
  <c r="BG672" i="2"/>
  <c r="BE672" i="2"/>
  <c r="T672" i="2"/>
  <c r="R672" i="2"/>
  <c r="P672" i="2"/>
  <c r="BI655" i="2"/>
  <c r="BH655" i="2"/>
  <c r="BG655" i="2"/>
  <c r="BE655" i="2"/>
  <c r="T655" i="2"/>
  <c r="R655" i="2"/>
  <c r="P655" i="2"/>
  <c r="BI652" i="2"/>
  <c r="BH652" i="2"/>
  <c r="BG652" i="2"/>
  <c r="BE652" i="2"/>
  <c r="T652" i="2"/>
  <c r="R652" i="2"/>
  <c r="P652" i="2"/>
  <c r="BI649" i="2"/>
  <c r="BH649" i="2"/>
  <c r="BG649" i="2"/>
  <c r="BE649" i="2"/>
  <c r="T649" i="2"/>
  <c r="R649" i="2"/>
  <c r="P649" i="2"/>
  <c r="BI647" i="2"/>
  <c r="BH647" i="2"/>
  <c r="BG647" i="2"/>
  <c r="BE647" i="2"/>
  <c r="T647" i="2"/>
  <c r="R647" i="2"/>
  <c r="P647" i="2"/>
  <c r="BI645" i="2"/>
  <c r="BH645" i="2"/>
  <c r="BG645" i="2"/>
  <c r="BE645" i="2"/>
  <c r="T645" i="2"/>
  <c r="R645" i="2"/>
  <c r="P645" i="2"/>
  <c r="BI643" i="2"/>
  <c r="BH643" i="2"/>
  <c r="BG643" i="2"/>
  <c r="BE643" i="2"/>
  <c r="T643" i="2"/>
  <c r="R643" i="2"/>
  <c r="P643" i="2"/>
  <c r="BI641" i="2"/>
  <c r="BH641" i="2"/>
  <c r="BG641" i="2"/>
  <c r="BE641" i="2"/>
  <c r="T641" i="2"/>
  <c r="R641" i="2"/>
  <c r="P641" i="2"/>
  <c r="BI639" i="2"/>
  <c r="BH639" i="2"/>
  <c r="BG639" i="2"/>
  <c r="BE639" i="2"/>
  <c r="T639" i="2"/>
  <c r="R639" i="2"/>
  <c r="P639" i="2"/>
  <c r="BI637" i="2"/>
  <c r="BH637" i="2"/>
  <c r="BG637" i="2"/>
  <c r="BE637" i="2"/>
  <c r="T637" i="2"/>
  <c r="R637" i="2"/>
  <c r="P637" i="2"/>
  <c r="BI635" i="2"/>
  <c r="BH635" i="2"/>
  <c r="BG635" i="2"/>
  <c r="BE635" i="2"/>
  <c r="T635" i="2"/>
  <c r="R635" i="2"/>
  <c r="P635" i="2"/>
  <c r="BI633" i="2"/>
  <c r="BH633" i="2"/>
  <c r="BG633" i="2"/>
  <c r="BE633" i="2"/>
  <c r="T633" i="2"/>
  <c r="R633" i="2"/>
  <c r="P633" i="2"/>
  <c r="BI632" i="2"/>
  <c r="BH632" i="2"/>
  <c r="BG632" i="2"/>
  <c r="BE632" i="2"/>
  <c r="T632" i="2"/>
  <c r="R632" i="2"/>
  <c r="P632" i="2"/>
  <c r="BI629" i="2"/>
  <c r="BH629" i="2"/>
  <c r="BG629" i="2"/>
  <c r="BE629" i="2"/>
  <c r="T629" i="2"/>
  <c r="R629" i="2"/>
  <c r="P629" i="2"/>
  <c r="BI626" i="2"/>
  <c r="BH626" i="2"/>
  <c r="BG626" i="2"/>
  <c r="BE626" i="2"/>
  <c r="T626" i="2"/>
  <c r="R626" i="2"/>
  <c r="P626" i="2"/>
  <c r="BI623" i="2"/>
  <c r="BH623" i="2"/>
  <c r="BG623" i="2"/>
  <c r="BE623" i="2"/>
  <c r="T623" i="2"/>
  <c r="R623" i="2"/>
  <c r="P623" i="2"/>
  <c r="BI620" i="2"/>
  <c r="BH620" i="2"/>
  <c r="BG620" i="2"/>
  <c r="BE620" i="2"/>
  <c r="T620" i="2"/>
  <c r="R620" i="2"/>
  <c r="P620" i="2"/>
  <c r="BI618" i="2"/>
  <c r="BH618" i="2"/>
  <c r="BG618" i="2"/>
  <c r="BE618" i="2"/>
  <c r="T618" i="2"/>
  <c r="R618" i="2"/>
  <c r="P618" i="2"/>
  <c r="BI616" i="2"/>
  <c r="BH616" i="2"/>
  <c r="BG616" i="2"/>
  <c r="BE616" i="2"/>
  <c r="T616" i="2"/>
  <c r="R616" i="2"/>
  <c r="P616" i="2"/>
  <c r="BI613" i="2"/>
  <c r="BH613" i="2"/>
  <c r="BG613" i="2"/>
  <c r="BE613" i="2"/>
  <c r="T613" i="2"/>
  <c r="R613" i="2"/>
  <c r="P613" i="2"/>
  <c r="BI604" i="2"/>
  <c r="BH604" i="2"/>
  <c r="BG604" i="2"/>
  <c r="BE604" i="2"/>
  <c r="T604" i="2"/>
  <c r="R604" i="2"/>
  <c r="P604" i="2"/>
  <c r="BI593" i="2"/>
  <c r="BH593" i="2"/>
  <c r="BG593" i="2"/>
  <c r="BE593" i="2"/>
  <c r="T593" i="2"/>
  <c r="R593" i="2"/>
  <c r="P593" i="2"/>
  <c r="BI584" i="2"/>
  <c r="BH584" i="2"/>
  <c r="BG584" i="2"/>
  <c r="BE584" i="2"/>
  <c r="T584" i="2"/>
  <c r="R584" i="2"/>
  <c r="P584" i="2"/>
  <c r="BI581" i="2"/>
  <c r="BH581" i="2"/>
  <c r="BG581" i="2"/>
  <c r="BE581" i="2"/>
  <c r="T581" i="2"/>
  <c r="R581" i="2"/>
  <c r="P581" i="2"/>
  <c r="BI578" i="2"/>
  <c r="BH578" i="2"/>
  <c r="BG578" i="2"/>
  <c r="BE578" i="2"/>
  <c r="T578" i="2"/>
  <c r="R578" i="2"/>
  <c r="P578" i="2"/>
  <c r="BI569" i="2"/>
  <c r="BH569" i="2"/>
  <c r="BG569" i="2"/>
  <c r="BE569" i="2"/>
  <c r="T569" i="2"/>
  <c r="R569" i="2"/>
  <c r="P569" i="2"/>
  <c r="BI558" i="2"/>
  <c r="BH558" i="2"/>
  <c r="BG558" i="2"/>
  <c r="BE558" i="2"/>
  <c r="T558" i="2"/>
  <c r="R558" i="2"/>
  <c r="P558" i="2"/>
  <c r="BI556" i="2"/>
  <c r="BH556" i="2"/>
  <c r="BG556" i="2"/>
  <c r="BE556" i="2"/>
  <c r="T556" i="2"/>
  <c r="R556" i="2"/>
  <c r="P556" i="2"/>
  <c r="BI554" i="2"/>
  <c r="BH554" i="2"/>
  <c r="BG554" i="2"/>
  <c r="BE554" i="2"/>
  <c r="T554" i="2"/>
  <c r="R554" i="2"/>
  <c r="P554" i="2"/>
  <c r="BI552" i="2"/>
  <c r="BH552" i="2"/>
  <c r="BG552" i="2"/>
  <c r="BE552" i="2"/>
  <c r="T552" i="2"/>
  <c r="R552" i="2"/>
  <c r="P552" i="2"/>
  <c r="BI541" i="2"/>
  <c r="BH541" i="2"/>
  <c r="BG541" i="2"/>
  <c r="BE541" i="2"/>
  <c r="T541" i="2"/>
  <c r="R541" i="2"/>
  <c r="P541" i="2"/>
  <c r="BI539" i="2"/>
  <c r="BH539" i="2"/>
  <c r="BG539" i="2"/>
  <c r="BE539" i="2"/>
  <c r="T539" i="2"/>
  <c r="R539" i="2"/>
  <c r="P539" i="2"/>
  <c r="BI530" i="2"/>
  <c r="BH530" i="2"/>
  <c r="BG530" i="2"/>
  <c r="BE530" i="2"/>
  <c r="T530" i="2"/>
  <c r="R530" i="2"/>
  <c r="P530" i="2"/>
  <c r="BI526" i="2"/>
  <c r="BH526" i="2"/>
  <c r="BG526" i="2"/>
  <c r="BE526" i="2"/>
  <c r="T526" i="2"/>
  <c r="R526" i="2"/>
  <c r="P526" i="2"/>
  <c r="BI524" i="2"/>
  <c r="BH524" i="2"/>
  <c r="BG524" i="2"/>
  <c r="BE524" i="2"/>
  <c r="T524" i="2"/>
  <c r="R524" i="2"/>
  <c r="P524" i="2"/>
  <c r="BI522" i="2"/>
  <c r="BH522" i="2"/>
  <c r="BG522" i="2"/>
  <c r="BE522" i="2"/>
  <c r="T522" i="2"/>
  <c r="R522" i="2"/>
  <c r="P522" i="2"/>
  <c r="BI520" i="2"/>
  <c r="BH520" i="2"/>
  <c r="BG520" i="2"/>
  <c r="BE520" i="2"/>
  <c r="T520" i="2"/>
  <c r="R520" i="2"/>
  <c r="P520" i="2"/>
  <c r="BI515" i="2"/>
  <c r="BH515" i="2"/>
  <c r="BG515" i="2"/>
  <c r="BE515" i="2"/>
  <c r="T515" i="2"/>
  <c r="R515" i="2"/>
  <c r="P515" i="2"/>
  <c r="BI512" i="2"/>
  <c r="BH512" i="2"/>
  <c r="BG512" i="2"/>
  <c r="BE512" i="2"/>
  <c r="T512" i="2"/>
  <c r="R512" i="2"/>
  <c r="P512" i="2"/>
  <c r="BI509" i="2"/>
  <c r="BH509" i="2"/>
  <c r="BG509" i="2"/>
  <c r="BE509" i="2"/>
  <c r="T509" i="2"/>
  <c r="R509" i="2"/>
  <c r="P509" i="2"/>
  <c r="BI507" i="2"/>
  <c r="BH507" i="2"/>
  <c r="BG507" i="2"/>
  <c r="BE507" i="2"/>
  <c r="T507" i="2"/>
  <c r="R507" i="2"/>
  <c r="P507" i="2"/>
  <c r="BI505" i="2"/>
  <c r="BH505" i="2"/>
  <c r="BG505" i="2"/>
  <c r="BE505" i="2"/>
  <c r="T505" i="2"/>
  <c r="R505" i="2"/>
  <c r="P505" i="2"/>
  <c r="BI502" i="2"/>
  <c r="BH502" i="2"/>
  <c r="BG502" i="2"/>
  <c r="BE502" i="2"/>
  <c r="T502" i="2"/>
  <c r="R502" i="2"/>
  <c r="P502" i="2"/>
  <c r="BI500" i="2"/>
  <c r="BH500" i="2"/>
  <c r="BG500" i="2"/>
  <c r="BE500" i="2"/>
  <c r="T500" i="2"/>
  <c r="R500" i="2"/>
  <c r="P500" i="2"/>
  <c r="BI493" i="2"/>
  <c r="BH493" i="2"/>
  <c r="BG493" i="2"/>
  <c r="BE493" i="2"/>
  <c r="T493" i="2"/>
  <c r="R493" i="2"/>
  <c r="P493" i="2"/>
  <c r="BI491" i="2"/>
  <c r="BH491" i="2"/>
  <c r="BG491" i="2"/>
  <c r="BE491" i="2"/>
  <c r="T491" i="2"/>
  <c r="R491" i="2"/>
  <c r="P491" i="2"/>
  <c r="BI484" i="2"/>
  <c r="BH484" i="2"/>
  <c r="BG484" i="2"/>
  <c r="BE484" i="2"/>
  <c r="T484" i="2"/>
  <c r="R484" i="2"/>
  <c r="P484" i="2"/>
  <c r="BI481" i="2"/>
  <c r="BH481" i="2"/>
  <c r="BG481" i="2"/>
  <c r="BE481" i="2"/>
  <c r="T481" i="2"/>
  <c r="R481" i="2"/>
  <c r="P481" i="2"/>
  <c r="BI480" i="2"/>
  <c r="BH480" i="2"/>
  <c r="BG480" i="2"/>
  <c r="BE480" i="2"/>
  <c r="T480" i="2"/>
  <c r="R480" i="2"/>
  <c r="P480" i="2"/>
  <c r="BI478" i="2"/>
  <c r="BH478" i="2"/>
  <c r="BG478" i="2"/>
  <c r="BE478" i="2"/>
  <c r="T478" i="2"/>
  <c r="R478" i="2"/>
  <c r="P478" i="2"/>
  <c r="BI477" i="2"/>
  <c r="BH477" i="2"/>
  <c r="BG477" i="2"/>
  <c r="BE477" i="2"/>
  <c r="T477" i="2"/>
  <c r="R477" i="2"/>
  <c r="P477" i="2"/>
  <c r="BI475" i="2"/>
  <c r="BH475" i="2"/>
  <c r="BG475" i="2"/>
  <c r="BE475" i="2"/>
  <c r="T475" i="2"/>
  <c r="R475" i="2"/>
  <c r="P475" i="2"/>
  <c r="BI474" i="2"/>
  <c r="BH474" i="2"/>
  <c r="BG474" i="2"/>
  <c r="BE474" i="2"/>
  <c r="T474" i="2"/>
  <c r="R474" i="2"/>
  <c r="P474" i="2"/>
  <c r="BI473" i="2"/>
  <c r="BH473" i="2"/>
  <c r="BG473" i="2"/>
  <c r="BE473" i="2"/>
  <c r="T473" i="2"/>
  <c r="R473" i="2"/>
  <c r="P473" i="2"/>
  <c r="BI472" i="2"/>
  <c r="BH472" i="2"/>
  <c r="BG472" i="2"/>
  <c r="BE472" i="2"/>
  <c r="T472" i="2"/>
  <c r="R472" i="2"/>
  <c r="P472" i="2"/>
  <c r="BI470" i="2"/>
  <c r="BH470" i="2"/>
  <c r="BG470" i="2"/>
  <c r="BE470" i="2"/>
  <c r="T470" i="2"/>
  <c r="R470" i="2"/>
  <c r="P470" i="2"/>
  <c r="BI469" i="2"/>
  <c r="BH469" i="2"/>
  <c r="BG469" i="2"/>
  <c r="BE469" i="2"/>
  <c r="T469" i="2"/>
  <c r="R469" i="2"/>
  <c r="P469" i="2"/>
  <c r="BI467" i="2"/>
  <c r="BH467" i="2"/>
  <c r="BG467" i="2"/>
  <c r="BE467" i="2"/>
  <c r="T467" i="2"/>
  <c r="R467" i="2"/>
  <c r="P467" i="2"/>
  <c r="BI465" i="2"/>
  <c r="BH465" i="2"/>
  <c r="BG465" i="2"/>
  <c r="BE465" i="2"/>
  <c r="T465" i="2"/>
  <c r="R465" i="2"/>
  <c r="P465" i="2"/>
  <c r="BI464" i="2"/>
  <c r="BH464" i="2"/>
  <c r="BG464" i="2"/>
  <c r="BE464" i="2"/>
  <c r="T464" i="2"/>
  <c r="R464" i="2"/>
  <c r="P464" i="2"/>
  <c r="BI462" i="2"/>
  <c r="BH462" i="2"/>
  <c r="BG462" i="2"/>
  <c r="BE462" i="2"/>
  <c r="T462" i="2"/>
  <c r="R462" i="2"/>
  <c r="P462" i="2"/>
  <c r="BI460" i="2"/>
  <c r="BH460" i="2"/>
  <c r="BG460" i="2"/>
  <c r="BE460" i="2"/>
  <c r="T460" i="2"/>
  <c r="R460" i="2"/>
  <c r="P460" i="2"/>
  <c r="BI458" i="2"/>
  <c r="BH458" i="2"/>
  <c r="BG458" i="2"/>
  <c r="BE458" i="2"/>
  <c r="T458" i="2"/>
  <c r="R458" i="2"/>
  <c r="P458" i="2"/>
  <c r="BI457" i="2"/>
  <c r="BH457" i="2"/>
  <c r="BG457" i="2"/>
  <c r="BE457" i="2"/>
  <c r="T457" i="2"/>
  <c r="R457" i="2"/>
  <c r="P457" i="2"/>
  <c r="BI456" i="2"/>
  <c r="BH456" i="2"/>
  <c r="BG456" i="2"/>
  <c r="BE456" i="2"/>
  <c r="T456" i="2"/>
  <c r="R456" i="2"/>
  <c r="P456" i="2"/>
  <c r="BI455" i="2"/>
  <c r="BH455" i="2"/>
  <c r="BG455" i="2"/>
  <c r="BE455" i="2"/>
  <c r="T455" i="2"/>
  <c r="R455" i="2"/>
  <c r="P455" i="2"/>
  <c r="BI453" i="2"/>
  <c r="BH453" i="2"/>
  <c r="BG453" i="2"/>
  <c r="BE453" i="2"/>
  <c r="T453" i="2"/>
  <c r="R453" i="2"/>
  <c r="P453" i="2"/>
  <c r="BI451" i="2"/>
  <c r="BH451" i="2"/>
  <c r="BG451" i="2"/>
  <c r="BE451" i="2"/>
  <c r="T451" i="2"/>
  <c r="R451" i="2"/>
  <c r="P451" i="2"/>
  <c r="BI449" i="2"/>
  <c r="BH449" i="2"/>
  <c r="BG449" i="2"/>
  <c r="BE449" i="2"/>
  <c r="T449" i="2"/>
  <c r="R449" i="2"/>
  <c r="P449" i="2"/>
  <c r="BI447" i="2"/>
  <c r="BH447" i="2"/>
  <c r="BG447" i="2"/>
  <c r="BE447" i="2"/>
  <c r="T447" i="2"/>
  <c r="R447" i="2"/>
  <c r="P447" i="2"/>
  <c r="BI444" i="2"/>
  <c r="BH444" i="2"/>
  <c r="BG444" i="2"/>
  <c r="BE444" i="2"/>
  <c r="T444" i="2"/>
  <c r="R444" i="2"/>
  <c r="P444" i="2"/>
  <c r="BI443" i="2"/>
  <c r="BH443" i="2"/>
  <c r="BG443" i="2"/>
  <c r="BE443" i="2"/>
  <c r="T443" i="2"/>
  <c r="R443" i="2"/>
  <c r="P443" i="2"/>
  <c r="BI441" i="2"/>
  <c r="BH441" i="2"/>
  <c r="BG441" i="2"/>
  <c r="BE441" i="2"/>
  <c r="T441" i="2"/>
  <c r="R441" i="2"/>
  <c r="P441" i="2"/>
  <c r="BI438" i="2"/>
  <c r="BH438" i="2"/>
  <c r="BG438" i="2"/>
  <c r="BE438" i="2"/>
  <c r="T438" i="2"/>
  <c r="R438" i="2"/>
  <c r="P438" i="2"/>
  <c r="BI436" i="2"/>
  <c r="BH436" i="2"/>
  <c r="BG436" i="2"/>
  <c r="BE436" i="2"/>
  <c r="T436" i="2"/>
  <c r="R436" i="2"/>
  <c r="P436" i="2"/>
  <c r="BI433" i="2"/>
  <c r="BH433" i="2"/>
  <c r="BG433" i="2"/>
  <c r="BE433" i="2"/>
  <c r="T433" i="2"/>
  <c r="R433" i="2"/>
  <c r="P433" i="2"/>
  <c r="BI430" i="2"/>
  <c r="BH430" i="2"/>
  <c r="BG430" i="2"/>
  <c r="BE430" i="2"/>
  <c r="T430" i="2"/>
  <c r="R430" i="2"/>
  <c r="P430" i="2"/>
  <c r="BI429" i="2"/>
  <c r="BH429" i="2"/>
  <c r="BG429" i="2"/>
  <c r="BE429" i="2"/>
  <c r="T429" i="2"/>
  <c r="R429" i="2"/>
  <c r="P429" i="2"/>
  <c r="BI427" i="2"/>
  <c r="BH427" i="2"/>
  <c r="BG427" i="2"/>
  <c r="BE427" i="2"/>
  <c r="T427" i="2"/>
  <c r="R427" i="2"/>
  <c r="P427" i="2"/>
  <c r="BI426" i="2"/>
  <c r="BH426" i="2"/>
  <c r="BG426" i="2"/>
  <c r="BE426" i="2"/>
  <c r="T426" i="2"/>
  <c r="R426" i="2"/>
  <c r="P426" i="2"/>
  <c r="BI424" i="2"/>
  <c r="BH424" i="2"/>
  <c r="BG424" i="2"/>
  <c r="BE424" i="2"/>
  <c r="T424" i="2"/>
  <c r="R424" i="2"/>
  <c r="P424" i="2"/>
  <c r="BI421" i="2"/>
  <c r="BH421" i="2"/>
  <c r="BG421" i="2"/>
  <c r="BE421" i="2"/>
  <c r="T421" i="2"/>
  <c r="R421" i="2"/>
  <c r="P421" i="2"/>
  <c r="BI419" i="2"/>
  <c r="BH419" i="2"/>
  <c r="BG419" i="2"/>
  <c r="BE419" i="2"/>
  <c r="T419" i="2"/>
  <c r="R419" i="2"/>
  <c r="P419" i="2"/>
  <c r="BI417" i="2"/>
  <c r="BH417" i="2"/>
  <c r="BG417" i="2"/>
  <c r="BE417" i="2"/>
  <c r="T417" i="2"/>
  <c r="R417" i="2"/>
  <c r="P417" i="2"/>
  <c r="BI416" i="2"/>
  <c r="BH416" i="2"/>
  <c r="BG416" i="2"/>
  <c r="BE416" i="2"/>
  <c r="T416" i="2"/>
  <c r="R416" i="2"/>
  <c r="P416" i="2"/>
  <c r="BI414" i="2"/>
  <c r="BH414" i="2"/>
  <c r="BG414" i="2"/>
  <c r="BE414" i="2"/>
  <c r="T414" i="2"/>
  <c r="R414" i="2"/>
  <c r="P414" i="2"/>
  <c r="BI411" i="2"/>
  <c r="BH411" i="2"/>
  <c r="BG411" i="2"/>
  <c r="BE411" i="2"/>
  <c r="T411" i="2"/>
  <c r="R411" i="2"/>
  <c r="P411" i="2"/>
  <c r="BI406" i="2"/>
  <c r="BH406" i="2"/>
  <c r="BG406" i="2"/>
  <c r="BE406" i="2"/>
  <c r="T406" i="2"/>
  <c r="R406" i="2"/>
  <c r="P406" i="2"/>
  <c r="BI403" i="2"/>
  <c r="BH403" i="2"/>
  <c r="BG403" i="2"/>
  <c r="BE403" i="2"/>
  <c r="T403" i="2"/>
  <c r="R403" i="2"/>
  <c r="P403" i="2"/>
  <c r="BI401" i="2"/>
  <c r="BH401" i="2"/>
  <c r="BG401" i="2"/>
  <c r="BE401" i="2"/>
  <c r="T401" i="2"/>
  <c r="R401" i="2"/>
  <c r="P401" i="2"/>
  <c r="BI400" i="2"/>
  <c r="BH400" i="2"/>
  <c r="BG400" i="2"/>
  <c r="BE400" i="2"/>
  <c r="T400" i="2"/>
  <c r="R400" i="2"/>
  <c r="P400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5" i="2"/>
  <c r="BH395" i="2"/>
  <c r="BG395" i="2"/>
  <c r="BE395" i="2"/>
  <c r="T395" i="2"/>
  <c r="R395" i="2"/>
  <c r="P395" i="2"/>
  <c r="BI394" i="2"/>
  <c r="BH394" i="2"/>
  <c r="BG394" i="2"/>
  <c r="BE394" i="2"/>
  <c r="T394" i="2"/>
  <c r="R394" i="2"/>
  <c r="P394" i="2"/>
  <c r="BI392" i="2"/>
  <c r="BH392" i="2"/>
  <c r="BG392" i="2"/>
  <c r="BE392" i="2"/>
  <c r="T392" i="2"/>
  <c r="R392" i="2"/>
  <c r="P392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8" i="2"/>
  <c r="BH388" i="2"/>
  <c r="BG388" i="2"/>
  <c r="BE388" i="2"/>
  <c r="T388" i="2"/>
  <c r="R388" i="2"/>
  <c r="P388" i="2"/>
  <c r="BI386" i="2"/>
  <c r="BH386" i="2"/>
  <c r="BG386" i="2"/>
  <c r="BE386" i="2"/>
  <c r="T386" i="2"/>
  <c r="R386" i="2"/>
  <c r="P386" i="2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81" i="2"/>
  <c r="BH381" i="2"/>
  <c r="BG381" i="2"/>
  <c r="BE381" i="2"/>
  <c r="T381" i="2"/>
  <c r="R381" i="2"/>
  <c r="P381" i="2"/>
  <c r="BI377" i="2"/>
  <c r="BH377" i="2"/>
  <c r="BG377" i="2"/>
  <c r="BE377" i="2"/>
  <c r="T377" i="2"/>
  <c r="R377" i="2"/>
  <c r="P377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69" i="2"/>
  <c r="BH369" i="2"/>
  <c r="BG369" i="2"/>
  <c r="BE369" i="2"/>
  <c r="T369" i="2"/>
  <c r="R369" i="2"/>
  <c r="P369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2" i="2"/>
  <c r="BH352" i="2"/>
  <c r="BG352" i="2"/>
  <c r="BE352" i="2"/>
  <c r="T352" i="2"/>
  <c r="R352" i="2"/>
  <c r="P352" i="2"/>
  <c r="BI350" i="2"/>
  <c r="BH350" i="2"/>
  <c r="BG350" i="2"/>
  <c r="BE350" i="2"/>
  <c r="T350" i="2"/>
  <c r="R350" i="2"/>
  <c r="P350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39" i="2"/>
  <c r="BH339" i="2"/>
  <c r="BG339" i="2"/>
  <c r="BE339" i="2"/>
  <c r="T339" i="2"/>
  <c r="R339" i="2"/>
  <c r="P339" i="2"/>
  <c r="BI337" i="2"/>
  <c r="BH337" i="2"/>
  <c r="BG337" i="2"/>
  <c r="BE337" i="2"/>
  <c r="T337" i="2"/>
  <c r="R337" i="2"/>
  <c r="P337" i="2"/>
  <c r="BI335" i="2"/>
  <c r="BH335" i="2"/>
  <c r="BG335" i="2"/>
  <c r="BE335" i="2"/>
  <c r="T335" i="2"/>
  <c r="R335" i="2"/>
  <c r="P335" i="2"/>
  <c r="BI333" i="2"/>
  <c r="BH333" i="2"/>
  <c r="BG333" i="2"/>
  <c r="BE333" i="2"/>
  <c r="T333" i="2"/>
  <c r="R333" i="2"/>
  <c r="P333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7" i="2"/>
  <c r="BH327" i="2"/>
  <c r="BG327" i="2"/>
  <c r="BE327" i="2"/>
  <c r="T327" i="2"/>
  <c r="R327" i="2"/>
  <c r="P327" i="2"/>
  <c r="BI325" i="2"/>
  <c r="BH325" i="2"/>
  <c r="BG325" i="2"/>
  <c r="BE325" i="2"/>
  <c r="T325" i="2"/>
  <c r="R325" i="2"/>
  <c r="P325" i="2"/>
  <c r="BI322" i="2"/>
  <c r="BH322" i="2"/>
  <c r="BG322" i="2"/>
  <c r="BE322" i="2"/>
  <c r="T322" i="2"/>
  <c r="R322" i="2"/>
  <c r="P322" i="2"/>
  <c r="BI318" i="2"/>
  <c r="BH318" i="2"/>
  <c r="BG318" i="2"/>
  <c r="BE318" i="2"/>
  <c r="T318" i="2"/>
  <c r="R318" i="2"/>
  <c r="P318" i="2"/>
  <c r="BI316" i="2"/>
  <c r="BH316" i="2"/>
  <c r="BG316" i="2"/>
  <c r="BE316" i="2"/>
  <c r="T316" i="2"/>
  <c r="R316" i="2"/>
  <c r="P316" i="2"/>
  <c r="BI313" i="2"/>
  <c r="BH313" i="2"/>
  <c r="BG313" i="2"/>
  <c r="BE313" i="2"/>
  <c r="T313" i="2"/>
  <c r="R313" i="2"/>
  <c r="P313" i="2"/>
  <c r="BI310" i="2"/>
  <c r="BH310" i="2"/>
  <c r="BG310" i="2"/>
  <c r="BE310" i="2"/>
  <c r="T310" i="2"/>
  <c r="R310" i="2"/>
  <c r="P310" i="2"/>
  <c r="BI307" i="2"/>
  <c r="BH307" i="2"/>
  <c r="BG307" i="2"/>
  <c r="BE307" i="2"/>
  <c r="T307" i="2"/>
  <c r="R307" i="2"/>
  <c r="P307" i="2"/>
  <c r="BI305" i="2"/>
  <c r="BH305" i="2"/>
  <c r="BG305" i="2"/>
  <c r="BE305" i="2"/>
  <c r="T305" i="2"/>
  <c r="R305" i="2"/>
  <c r="P305" i="2"/>
  <c r="BI303" i="2"/>
  <c r="BH303" i="2"/>
  <c r="BG303" i="2"/>
  <c r="BE303" i="2"/>
  <c r="T303" i="2"/>
  <c r="R303" i="2"/>
  <c r="P303" i="2"/>
  <c r="BI299" i="2"/>
  <c r="BH299" i="2"/>
  <c r="BG299" i="2"/>
  <c r="BE299" i="2"/>
  <c r="T299" i="2"/>
  <c r="R299" i="2"/>
  <c r="P299" i="2"/>
  <c r="BI294" i="2"/>
  <c r="BH294" i="2"/>
  <c r="BG294" i="2"/>
  <c r="BE294" i="2"/>
  <c r="T294" i="2"/>
  <c r="R294" i="2"/>
  <c r="P294" i="2"/>
  <c r="BI290" i="2"/>
  <c r="BH290" i="2"/>
  <c r="BG290" i="2"/>
  <c r="BE290" i="2"/>
  <c r="T290" i="2"/>
  <c r="R290" i="2"/>
  <c r="P290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1" i="2"/>
  <c r="BH281" i="2"/>
  <c r="BG281" i="2"/>
  <c r="BE281" i="2"/>
  <c r="T281" i="2"/>
  <c r="R281" i="2"/>
  <c r="P281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6" i="2"/>
  <c r="BH276" i="2"/>
  <c r="BG276" i="2"/>
  <c r="BE276" i="2"/>
  <c r="T276" i="2"/>
  <c r="R276" i="2"/>
  <c r="P276" i="2"/>
  <c r="BI272" i="2"/>
  <c r="BH272" i="2"/>
  <c r="BG272" i="2"/>
  <c r="BE272" i="2"/>
  <c r="T272" i="2"/>
  <c r="R272" i="2"/>
  <c r="P272" i="2"/>
  <c r="BI270" i="2"/>
  <c r="BH270" i="2"/>
  <c r="BG270" i="2"/>
  <c r="BE270" i="2"/>
  <c r="T270" i="2"/>
  <c r="R270" i="2"/>
  <c r="P270" i="2"/>
  <c r="BI268" i="2"/>
  <c r="BH268" i="2"/>
  <c r="BG268" i="2"/>
  <c r="BE268" i="2"/>
  <c r="T268" i="2"/>
  <c r="R268" i="2"/>
  <c r="P268" i="2"/>
  <c r="BI265" i="2"/>
  <c r="BH265" i="2"/>
  <c r="BG265" i="2"/>
  <c r="BE265" i="2"/>
  <c r="T265" i="2"/>
  <c r="R265" i="2"/>
  <c r="P265" i="2"/>
  <c r="BI263" i="2"/>
  <c r="BH263" i="2"/>
  <c r="BG263" i="2"/>
  <c r="BE263" i="2"/>
  <c r="T263" i="2"/>
  <c r="R263" i="2"/>
  <c r="P263" i="2"/>
  <c r="BI260" i="2"/>
  <c r="BH260" i="2"/>
  <c r="BG260" i="2"/>
  <c r="BE260" i="2"/>
  <c r="T260" i="2"/>
  <c r="R260" i="2"/>
  <c r="P260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2" i="2"/>
  <c r="BH252" i="2"/>
  <c r="BG252" i="2"/>
  <c r="BE252" i="2"/>
  <c r="T252" i="2"/>
  <c r="R252" i="2"/>
  <c r="P252" i="2"/>
  <c r="BI243" i="2"/>
  <c r="BH243" i="2"/>
  <c r="BG243" i="2"/>
  <c r="BE243" i="2"/>
  <c r="T243" i="2"/>
  <c r="R243" i="2"/>
  <c r="P243" i="2"/>
  <c r="BI236" i="2"/>
  <c r="BH236" i="2"/>
  <c r="BG236" i="2"/>
  <c r="BE236" i="2"/>
  <c r="T236" i="2"/>
  <c r="R236" i="2"/>
  <c r="P236" i="2"/>
  <c r="BI232" i="2"/>
  <c r="BH232" i="2"/>
  <c r="BG232" i="2"/>
  <c r="BE232" i="2"/>
  <c r="T232" i="2"/>
  <c r="T231" i="2"/>
  <c r="R232" i="2"/>
  <c r="R231" i="2" s="1"/>
  <c r="P232" i="2"/>
  <c r="P231" i="2"/>
  <c r="BI229" i="2"/>
  <c r="BH229" i="2"/>
  <c r="BG229" i="2"/>
  <c r="BE229" i="2"/>
  <c r="T229" i="2"/>
  <c r="R229" i="2"/>
  <c r="P229" i="2"/>
  <c r="BI227" i="2"/>
  <c r="BH227" i="2"/>
  <c r="BG227" i="2"/>
  <c r="BE227" i="2"/>
  <c r="T227" i="2"/>
  <c r="R227" i="2"/>
  <c r="P227" i="2"/>
  <c r="BI225" i="2"/>
  <c r="BH225" i="2"/>
  <c r="BG225" i="2"/>
  <c r="BE225" i="2"/>
  <c r="T225" i="2"/>
  <c r="R225" i="2"/>
  <c r="P225" i="2"/>
  <c r="BI223" i="2"/>
  <c r="BH223" i="2"/>
  <c r="BG223" i="2"/>
  <c r="BE223" i="2"/>
  <c r="T223" i="2"/>
  <c r="R223" i="2"/>
  <c r="P223" i="2"/>
  <c r="BI220" i="2"/>
  <c r="BH220" i="2"/>
  <c r="BG220" i="2"/>
  <c r="BE220" i="2"/>
  <c r="T220" i="2"/>
  <c r="R220" i="2"/>
  <c r="P220" i="2"/>
  <c r="BI218" i="2"/>
  <c r="BH218" i="2"/>
  <c r="BG218" i="2"/>
  <c r="BE218" i="2"/>
  <c r="T218" i="2"/>
  <c r="R218" i="2"/>
  <c r="P218" i="2"/>
  <c r="BI200" i="2"/>
  <c r="BH200" i="2"/>
  <c r="BG200" i="2"/>
  <c r="BE200" i="2"/>
  <c r="T200" i="2"/>
  <c r="R200" i="2"/>
  <c r="P200" i="2"/>
  <c r="BI189" i="2"/>
  <c r="BH189" i="2"/>
  <c r="BG189" i="2"/>
  <c r="BE189" i="2"/>
  <c r="T189" i="2"/>
  <c r="R189" i="2"/>
  <c r="P189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1" i="2"/>
  <c r="BH171" i="2"/>
  <c r="BG171" i="2"/>
  <c r="BE171" i="2"/>
  <c r="T171" i="2"/>
  <c r="R171" i="2"/>
  <c r="P171" i="2"/>
  <c r="BI156" i="2"/>
  <c r="BH156" i="2"/>
  <c r="BG156" i="2"/>
  <c r="BE156" i="2"/>
  <c r="T156" i="2"/>
  <c r="R156" i="2"/>
  <c r="P156" i="2"/>
  <c r="BI153" i="2"/>
  <c r="BH153" i="2"/>
  <c r="BG153" i="2"/>
  <c r="BE153" i="2"/>
  <c r="T153" i="2"/>
  <c r="R153" i="2"/>
  <c r="P153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38" i="2"/>
  <c r="BH138" i="2"/>
  <c r="BG138" i="2"/>
  <c r="BE138" i="2"/>
  <c r="T138" i="2"/>
  <c r="R138" i="2"/>
  <c r="P138" i="2"/>
  <c r="BI123" i="2"/>
  <c r="BH123" i="2"/>
  <c r="BG123" i="2"/>
  <c r="BE123" i="2"/>
  <c r="T123" i="2"/>
  <c r="R123" i="2"/>
  <c r="P123" i="2"/>
  <c r="BI121" i="2"/>
  <c r="BH121" i="2"/>
  <c r="BG121" i="2"/>
  <c r="BE121" i="2"/>
  <c r="T121" i="2"/>
  <c r="R121" i="2"/>
  <c r="P121" i="2"/>
  <c r="BI106" i="2"/>
  <c r="BH106" i="2"/>
  <c r="BG106" i="2"/>
  <c r="BE106" i="2"/>
  <c r="T106" i="2"/>
  <c r="R106" i="2"/>
  <c r="P106" i="2"/>
  <c r="BI102" i="2"/>
  <c r="BH102" i="2"/>
  <c r="BG102" i="2"/>
  <c r="BE102" i="2"/>
  <c r="T102" i="2"/>
  <c r="T101" i="2"/>
  <c r="R102" i="2"/>
  <c r="R101" i="2" s="1"/>
  <c r="P102" i="2"/>
  <c r="P101" i="2"/>
  <c r="J96" i="2"/>
  <c r="F95" i="2"/>
  <c r="F93" i="2"/>
  <c r="E91" i="2"/>
  <c r="J51" i="2"/>
  <c r="F50" i="2"/>
  <c r="F48" i="2"/>
  <c r="E46" i="2"/>
  <c r="J19" i="2"/>
  <c r="E19" i="2"/>
  <c r="J95" i="2" s="1"/>
  <c r="J18" i="2"/>
  <c r="J16" i="2"/>
  <c r="E16" i="2"/>
  <c r="F51" i="2" s="1"/>
  <c r="J15" i="2"/>
  <c r="J10" i="2"/>
  <c r="J93" i="2"/>
  <c r="L50" i="1"/>
  <c r="AM50" i="1"/>
  <c r="AM49" i="1"/>
  <c r="L49" i="1"/>
  <c r="AM47" i="1"/>
  <c r="L47" i="1"/>
  <c r="L45" i="1"/>
  <c r="L44" i="1"/>
  <c r="J616" i="2"/>
  <c r="BK552" i="2"/>
  <c r="J427" i="2"/>
  <c r="BK381" i="2"/>
  <c r="BK325" i="2"/>
  <c r="J272" i="2"/>
  <c r="J639" i="2"/>
  <c r="BK493" i="2"/>
  <c r="J457" i="2"/>
  <c r="BK406" i="2"/>
  <c r="BK327" i="2"/>
  <c r="BK200" i="2"/>
  <c r="J102" i="2"/>
  <c r="J604" i="2"/>
  <c r="J430" i="2"/>
  <c r="BK350" i="2"/>
  <c r="BK313" i="2"/>
  <c r="J227" i="2"/>
  <c r="J655" i="2"/>
  <c r="BK541" i="2"/>
  <c r="BK477" i="2"/>
  <c r="BK441" i="2"/>
  <c r="BK403" i="2"/>
  <c r="BK357" i="2"/>
  <c r="J299" i="2"/>
  <c r="BK268" i="2"/>
  <c r="BK106" i="2"/>
  <c r="J515" i="2"/>
  <c r="BK465" i="2"/>
  <c r="J417" i="2"/>
  <c r="J357" i="2"/>
  <c r="J257" i="2"/>
  <c r="J672" i="2"/>
  <c r="J569" i="2"/>
  <c r="J512" i="2"/>
  <c r="BK464" i="2"/>
  <c r="BK417" i="2"/>
  <c r="BK377" i="2"/>
  <c r="J337" i="2"/>
  <c r="J305" i="2"/>
  <c r="BK257" i="2"/>
  <c r="J121" i="2"/>
  <c r="BK604" i="2"/>
  <c r="BK455" i="2"/>
  <c r="BK429" i="2"/>
  <c r="BK348" i="2"/>
  <c r="J268" i="2"/>
  <c r="BK121" i="2"/>
  <c r="J613" i="2"/>
  <c r="BK526" i="2"/>
  <c r="BK401" i="2"/>
  <c r="BK372" i="2"/>
  <c r="J347" i="2"/>
  <c r="BK232" i="2"/>
  <c r="BK676" i="2"/>
  <c r="BK524" i="2"/>
  <c r="BK484" i="2"/>
  <c r="BK449" i="2"/>
  <c r="BK386" i="2"/>
  <c r="BK347" i="2"/>
  <c r="BK256" i="2"/>
  <c r="BK138" i="2"/>
  <c r="J649" i="2"/>
  <c r="J484" i="2"/>
  <c r="BK416" i="2"/>
  <c r="J352" i="2"/>
  <c r="BK305" i="2"/>
  <c r="J232" i="2"/>
  <c r="BK633" i="2"/>
  <c r="J556" i="2"/>
  <c r="J502" i="2"/>
  <c r="BK472" i="2"/>
  <c r="J416" i="2"/>
  <c r="J386" i="2"/>
  <c r="BK345" i="2"/>
  <c r="J285" i="2"/>
  <c r="J200" i="2"/>
  <c r="J541" i="2"/>
  <c r="BK462" i="2"/>
  <c r="BK360" i="2"/>
  <c r="BK307" i="2"/>
  <c r="J252" i="2"/>
  <c r="J156" i="2"/>
  <c r="J678" i="2"/>
  <c r="J626" i="2"/>
  <c r="BK558" i="2"/>
  <c r="J491" i="2"/>
  <c r="J449" i="2"/>
  <c r="BK398" i="2"/>
  <c r="J350" i="2"/>
  <c r="BK333" i="2"/>
  <c r="BK299" i="2"/>
  <c r="J218" i="2"/>
  <c r="J682" i="2"/>
  <c r="BK578" i="2"/>
  <c r="J441" i="2"/>
  <c r="J390" i="2"/>
  <c r="J339" i="2"/>
  <c r="BK260" i="2"/>
  <c r="BK618" i="2"/>
  <c r="BK500" i="2"/>
  <c r="BK394" i="2"/>
  <c r="BK358" i="2"/>
  <c r="BK294" i="2"/>
  <c r="J220" i="2"/>
  <c r="BK539" i="2"/>
  <c r="BK460" i="2"/>
  <c r="BK414" i="2"/>
  <c r="BK361" i="2"/>
  <c r="J236" i="2"/>
  <c r="BK686" i="2"/>
  <c r="J635" i="2"/>
  <c r="J460" i="2"/>
  <c r="J429" i="2"/>
  <c r="BK354" i="2"/>
  <c r="J322" i="2"/>
  <c r="BK290" i="2"/>
  <c r="J676" i="2"/>
  <c r="BK581" i="2"/>
  <c r="J481" i="2"/>
  <c r="BK447" i="2"/>
  <c r="J411" i="2"/>
  <c r="BK371" i="2"/>
  <c r="J281" i="2"/>
  <c r="BK223" i="2"/>
  <c r="BK474" i="2"/>
  <c r="J453" i="2"/>
  <c r="BK365" i="2"/>
  <c r="J335" i="2"/>
  <c r="BK171" i="2"/>
  <c r="BK649" i="2"/>
  <c r="BK629" i="2"/>
  <c r="J539" i="2"/>
  <c r="J473" i="2"/>
  <c r="J433" i="2"/>
  <c r="BK369" i="2"/>
  <c r="J345" i="2"/>
  <c r="J329" i="2"/>
  <c r="J279" i="2"/>
  <c r="J243" i="2"/>
  <c r="J171" i="2"/>
  <c r="J674" i="2"/>
  <c r="BK620" i="2"/>
  <c r="J493" i="2"/>
  <c r="J414" i="2"/>
  <c r="BK329" i="2"/>
  <c r="BK218" i="2"/>
  <c r="J633" i="2"/>
  <c r="BK480" i="2"/>
  <c r="BK389" i="2"/>
  <c r="BK331" i="2"/>
  <c r="BK225" i="2"/>
  <c r="BK556" i="2"/>
  <c r="BK473" i="2"/>
  <c r="BK436" i="2"/>
  <c r="J401" i="2"/>
  <c r="BK318" i="2"/>
  <c r="BK182" i="2"/>
  <c r="BK678" i="2"/>
  <c r="BK645" i="2"/>
  <c r="J462" i="2"/>
  <c r="J443" i="2"/>
  <c r="BK395" i="2"/>
  <c r="J333" i="2"/>
  <c r="J256" i="2"/>
  <c r="BK177" i="2"/>
  <c r="J645" i="2"/>
  <c r="J526" i="2"/>
  <c r="BK491" i="2"/>
  <c r="J467" i="2"/>
  <c r="BK427" i="2"/>
  <c r="BK400" i="2"/>
  <c r="J364" i="2"/>
  <c r="J325" i="2"/>
  <c r="BK270" i="2"/>
  <c r="BK102" i="2"/>
  <c r="BK505" i="2"/>
  <c r="J400" i="2"/>
  <c r="BK355" i="2"/>
  <c r="BK279" i="2"/>
  <c r="BK220" i="2"/>
  <c r="J686" i="2"/>
  <c r="J637" i="2"/>
  <c r="J554" i="2"/>
  <c r="BK458" i="2"/>
  <c r="BK426" i="2"/>
  <c r="J389" i="2"/>
  <c r="J354" i="2"/>
  <c r="BK341" i="2"/>
  <c r="J265" i="2"/>
  <c r="J229" i="2"/>
  <c r="J123" i="2"/>
  <c r="BK652" i="2"/>
  <c r="BK635" i="2"/>
  <c r="J465" i="2"/>
  <c r="J419" i="2"/>
  <c r="J363" i="2"/>
  <c r="J316" i="2"/>
  <c r="BK123" i="2"/>
  <c r="J578" i="2"/>
  <c r="BK520" i="2"/>
  <c r="BK397" i="2"/>
  <c r="J365" i="2"/>
  <c r="BK316" i="2"/>
  <c r="BK227" i="2"/>
  <c r="BK682" i="2"/>
  <c r="BK507" i="2"/>
  <c r="BK470" i="2"/>
  <c r="J426" i="2"/>
  <c r="J377" i="2"/>
  <c r="BK322" i="2"/>
  <c r="J177" i="2"/>
  <c r="BK672" i="2"/>
  <c r="J477" i="2"/>
  <c r="J456" i="2"/>
  <c r="J403" i="2"/>
  <c r="BK330" i="2"/>
  <c r="J278" i="2"/>
  <c r="BK175" i="2"/>
  <c r="BK626" i="2"/>
  <c r="J558" i="2"/>
  <c r="J520" i="2"/>
  <c r="BK475" i="2"/>
  <c r="BK451" i="2"/>
  <c r="J406" i="2"/>
  <c r="J388" i="2"/>
  <c r="J348" i="2"/>
  <c r="BK623" i="2"/>
  <c r="J469" i="2"/>
  <c r="J398" i="2"/>
  <c r="BK352" i="2"/>
  <c r="BK265" i="2"/>
  <c r="BK180" i="2"/>
  <c r="BK643" i="2"/>
  <c r="BK616" i="2"/>
  <c r="J552" i="2"/>
  <c r="J500" i="2"/>
  <c r="J397" i="2"/>
  <c r="J361" i="2"/>
  <c r="J342" i="2"/>
  <c r="BK310" i="2"/>
  <c r="BK272" i="2"/>
  <c r="BK173" i="2"/>
  <c r="J684" i="2"/>
  <c r="J593" i="2"/>
  <c r="BK481" i="2"/>
  <c r="J436" i="2"/>
  <c r="BK384" i="2"/>
  <c r="BK335" i="2"/>
  <c r="BK263" i="2"/>
  <c r="J106" i="2"/>
  <c r="BK632" i="2"/>
  <c r="J530" i="2"/>
  <c r="BK421" i="2"/>
  <c r="J366" i="2"/>
  <c r="J344" i="2"/>
  <c r="J310" i="2"/>
  <c r="J173" i="2"/>
  <c r="BK637" i="2"/>
  <c r="J505" i="2"/>
  <c r="BK438" i="2"/>
  <c r="BK383" i="2"/>
  <c r="BK342" i="2"/>
  <c r="J223" i="2"/>
  <c r="BK684" i="2"/>
  <c r="J618" i="2"/>
  <c r="J458" i="2"/>
  <c r="J421" i="2"/>
  <c r="J318" i="2"/>
  <c r="BK243" i="2"/>
  <c r="BK144" i="2"/>
  <c r="J584" i="2"/>
  <c r="J524" i="2"/>
  <c r="J480" i="2"/>
  <c r="J444" i="2"/>
  <c r="J394" i="2"/>
  <c r="J303" i="2"/>
  <c r="J260" i="2"/>
  <c r="BK584" i="2"/>
  <c r="J472" i="2"/>
  <c r="BK443" i="2"/>
  <c r="J383" i="2"/>
  <c r="J290" i="2"/>
  <c r="BK229" i="2"/>
  <c r="AS54" i="1"/>
  <c r="BK647" i="2"/>
  <c r="BK613" i="2"/>
  <c r="J507" i="2"/>
  <c r="J447" i="2"/>
  <c r="BK411" i="2"/>
  <c r="J355" i="2"/>
  <c r="J330" i="2"/>
  <c r="BK284" i="2"/>
  <c r="J263" i="2"/>
  <c r="J144" i="2"/>
  <c r="J632" i="2"/>
  <c r="BK467" i="2"/>
  <c r="BK433" i="2"/>
  <c r="J381" i="2"/>
  <c r="J270" i="2"/>
  <c r="J180" i="2"/>
  <c r="J620" i="2"/>
  <c r="BK569" i="2"/>
  <c r="J451" i="2"/>
  <c r="J360" i="2"/>
  <c r="BK278" i="2"/>
  <c r="J693" i="2"/>
  <c r="J629" i="2"/>
  <c r="J474" i="2"/>
  <c r="BK419" i="2"/>
  <c r="J371" i="2"/>
  <c r="BK285" i="2"/>
  <c r="J175" i="2"/>
  <c r="BK674" i="2"/>
  <c r="J643" i="2"/>
  <c r="BK453" i="2"/>
  <c r="BK388" i="2"/>
  <c r="J327" i="2"/>
  <c r="BK303" i="2"/>
  <c r="J153" i="2"/>
  <c r="BK641" i="2"/>
  <c r="J522" i="2"/>
  <c r="J478" i="2"/>
  <c r="J455" i="2"/>
  <c r="BK424" i="2"/>
  <c r="J372" i="2"/>
  <c r="BK337" i="2"/>
  <c r="J276" i="2"/>
  <c r="J182" i="2"/>
  <c r="BK509" i="2"/>
  <c r="J464" i="2"/>
  <c r="J392" i="2"/>
  <c r="BK339" i="2"/>
  <c r="J225" i="2"/>
  <c r="BK693" i="2"/>
  <c r="J641" i="2"/>
  <c r="BK593" i="2"/>
  <c r="BK515" i="2"/>
  <c r="J475" i="2"/>
  <c r="BK390" i="2"/>
  <c r="BK366" i="2"/>
  <c r="J341" i="2"/>
  <c r="J307" i="2"/>
  <c r="BK236" i="2"/>
  <c r="J142" i="2"/>
  <c r="BK655" i="2"/>
  <c r="BK639" i="2"/>
  <c r="BK502" i="2"/>
  <c r="BK430" i="2"/>
  <c r="BK364" i="2"/>
  <c r="J284" i="2"/>
  <c r="BK252" i="2"/>
  <c r="J581" i="2"/>
  <c r="J470" i="2"/>
  <c r="BK392" i="2"/>
  <c r="J313" i="2"/>
  <c r="BK156" i="2"/>
  <c r="BK554" i="2"/>
  <c r="BK469" i="2"/>
  <c r="J424" i="2"/>
  <c r="J358" i="2"/>
  <c r="J294" i="2"/>
  <c r="BK142" i="2"/>
  <c r="J652" i="2"/>
  <c r="BK530" i="2"/>
  <c r="BK457" i="2"/>
  <c r="BK363" i="2"/>
  <c r="BK153" i="2"/>
  <c r="BK512" i="2"/>
  <c r="J438" i="2"/>
  <c r="J369" i="2"/>
  <c r="BK276" i="2"/>
  <c r="J189" i="2"/>
  <c r="J690" i="2"/>
  <c r="J623" i="2"/>
  <c r="BK522" i="2"/>
  <c r="BK478" i="2"/>
  <c r="BK444" i="2"/>
  <c r="J384" i="2"/>
  <c r="BK344" i="2"/>
  <c r="BK281" i="2"/>
  <c r="BK189" i="2"/>
  <c r="BK690" i="2"/>
  <c r="J647" i="2"/>
  <c r="J509" i="2"/>
  <c r="BK456" i="2"/>
  <c r="J395" i="2"/>
  <c r="J331" i="2"/>
  <c r="J138" i="2"/>
  <c r="T688" i="2" l="1"/>
  <c r="R155" i="2"/>
  <c r="R235" i="2"/>
  <c r="P259" i="2"/>
  <c r="P283" i="2"/>
  <c r="BK368" i="2"/>
  <c r="J368" i="2"/>
  <c r="J68" i="2"/>
  <c r="P405" i="2"/>
  <c r="P423" i="2"/>
  <c r="R446" i="2"/>
  <c r="P514" i="2"/>
  <c r="R529" i="2"/>
  <c r="P628" i="2"/>
  <c r="T105" i="2"/>
  <c r="T100" i="2"/>
  <c r="P217" i="2"/>
  <c r="T235" i="2"/>
  <c r="BK283" i="2"/>
  <c r="J283" i="2"/>
  <c r="J66" i="2" s="1"/>
  <c r="P324" i="2"/>
  <c r="BK405" i="2"/>
  <c r="J405" i="2"/>
  <c r="J69" i="2" s="1"/>
  <c r="BK432" i="2"/>
  <c r="J432" i="2"/>
  <c r="J71" i="2"/>
  <c r="T446" i="2"/>
  <c r="BK514" i="2"/>
  <c r="J514" i="2"/>
  <c r="J74" i="2"/>
  <c r="T529" i="2"/>
  <c r="BK654" i="2"/>
  <c r="J654" i="2"/>
  <c r="J78" i="2"/>
  <c r="BK105" i="2"/>
  <c r="J105" i="2" s="1"/>
  <c r="J58" i="2" s="1"/>
  <c r="R105" i="2"/>
  <c r="R100" i="2" s="1"/>
  <c r="BK217" i="2"/>
  <c r="J217" i="2"/>
  <c r="J60" i="2"/>
  <c r="T283" i="2"/>
  <c r="P368" i="2"/>
  <c r="P432" i="2"/>
  <c r="R483" i="2"/>
  <c r="T583" i="2"/>
  <c r="T628" i="2"/>
  <c r="T155" i="2"/>
  <c r="BK235" i="2"/>
  <c r="J235" i="2" s="1"/>
  <c r="J63" i="2" s="1"/>
  <c r="R259" i="2"/>
  <c r="R283" i="2"/>
  <c r="T368" i="2"/>
  <c r="T423" i="2"/>
  <c r="P446" i="2"/>
  <c r="BK529" i="2"/>
  <c r="J529" i="2" s="1"/>
  <c r="J75" i="2" s="1"/>
  <c r="R583" i="2"/>
  <c r="T654" i="2"/>
  <c r="P155" i="2"/>
  <c r="BK259" i="2"/>
  <c r="J259" i="2"/>
  <c r="J64" i="2"/>
  <c r="P267" i="2"/>
  <c r="R267" i="2"/>
  <c r="R324" i="2"/>
  <c r="T405" i="2"/>
  <c r="R423" i="2"/>
  <c r="R432" i="2"/>
  <c r="BK483" i="2"/>
  <c r="J483" i="2"/>
  <c r="J73" i="2" s="1"/>
  <c r="R514" i="2"/>
  <c r="P583" i="2"/>
  <c r="R654" i="2"/>
  <c r="P105" i="2"/>
  <c r="P100" i="2" s="1"/>
  <c r="T217" i="2"/>
  <c r="BK267" i="2"/>
  <c r="J267" i="2" s="1"/>
  <c r="J65" i="2" s="1"/>
  <c r="BK324" i="2"/>
  <c r="J324" i="2"/>
  <c r="J67" i="2" s="1"/>
  <c r="R368" i="2"/>
  <c r="BK423" i="2"/>
  <c r="J423" i="2"/>
  <c r="J70" i="2" s="1"/>
  <c r="T432" i="2"/>
  <c r="P483" i="2"/>
  <c r="T514" i="2"/>
  <c r="BK583" i="2"/>
  <c r="J583" i="2" s="1"/>
  <c r="J76" i="2" s="1"/>
  <c r="P654" i="2"/>
  <c r="BK155" i="2"/>
  <c r="J155" i="2" s="1"/>
  <c r="J59" i="2" s="1"/>
  <c r="R217" i="2"/>
  <c r="P235" i="2"/>
  <c r="T259" i="2"/>
  <c r="T267" i="2"/>
  <c r="T324" i="2"/>
  <c r="R405" i="2"/>
  <c r="BK446" i="2"/>
  <c r="J446" i="2"/>
  <c r="J72" i="2"/>
  <c r="T483" i="2"/>
  <c r="P529" i="2"/>
  <c r="BK628" i="2"/>
  <c r="J628" i="2"/>
  <c r="J77" i="2" s="1"/>
  <c r="R628" i="2"/>
  <c r="BK692" i="2"/>
  <c r="J692" i="2"/>
  <c r="J81" i="2" s="1"/>
  <c r="BK231" i="2"/>
  <c r="J231" i="2"/>
  <c r="J61" i="2"/>
  <c r="BK689" i="2"/>
  <c r="J689" i="2" s="1"/>
  <c r="J80" i="2" s="1"/>
  <c r="BK101" i="2"/>
  <c r="J101" i="2" s="1"/>
  <c r="J57" i="2" s="1"/>
  <c r="F96" i="2"/>
  <c r="BF138" i="2"/>
  <c r="BF144" i="2"/>
  <c r="BF175" i="2"/>
  <c r="BF227" i="2"/>
  <c r="BF232" i="2"/>
  <c r="BF276" i="2"/>
  <c r="BF278" i="2"/>
  <c r="BF294" i="2"/>
  <c r="BF305" i="2"/>
  <c r="BF307" i="2"/>
  <c r="BF318" i="2"/>
  <c r="BF345" i="2"/>
  <c r="BF352" i="2"/>
  <c r="BF355" i="2"/>
  <c r="BF357" i="2"/>
  <c r="BF365" i="2"/>
  <c r="BF369" i="2"/>
  <c r="BF371" i="2"/>
  <c r="BF386" i="2"/>
  <c r="BF388" i="2"/>
  <c r="BF397" i="2"/>
  <c r="BF398" i="2"/>
  <c r="BF416" i="2"/>
  <c r="BF424" i="2"/>
  <c r="BF426" i="2"/>
  <c r="BF472" i="2"/>
  <c r="BF474" i="2"/>
  <c r="BF500" i="2"/>
  <c r="BF556" i="2"/>
  <c r="BF581" i="2"/>
  <c r="BF626" i="2"/>
  <c r="BF649" i="2"/>
  <c r="BF678" i="2"/>
  <c r="J50" i="2"/>
  <c r="BF153" i="2"/>
  <c r="BF182" i="2"/>
  <c r="BF223" i="2"/>
  <c r="BF256" i="2"/>
  <c r="BF290" i="2"/>
  <c r="BF303" i="2"/>
  <c r="BF331" i="2"/>
  <c r="BF364" i="2"/>
  <c r="BF372" i="2"/>
  <c r="BF401" i="2"/>
  <c r="BF406" i="2"/>
  <c r="BF429" i="2"/>
  <c r="BF430" i="2"/>
  <c r="BF443" i="2"/>
  <c r="BF451" i="2"/>
  <c r="BF456" i="2"/>
  <c r="BF460" i="2"/>
  <c r="BF469" i="2"/>
  <c r="BF477" i="2"/>
  <c r="BF491" i="2"/>
  <c r="BF530" i="2"/>
  <c r="BF637" i="2"/>
  <c r="BF641" i="2"/>
  <c r="BF645" i="2"/>
  <c r="BF652" i="2"/>
  <c r="BF672" i="2"/>
  <c r="BF676" i="2"/>
  <c r="BF686" i="2"/>
  <c r="BF693" i="2"/>
  <c r="BF236" i="2"/>
  <c r="BF310" i="2"/>
  <c r="BF313" i="2"/>
  <c r="BF322" i="2"/>
  <c r="BF325" i="2"/>
  <c r="BF366" i="2"/>
  <c r="BF377" i="2"/>
  <c r="BF419" i="2"/>
  <c r="BF449" i="2"/>
  <c r="BF458" i="2"/>
  <c r="BF475" i="2"/>
  <c r="BF478" i="2"/>
  <c r="BF481" i="2"/>
  <c r="BF484" i="2"/>
  <c r="BF507" i="2"/>
  <c r="BF522" i="2"/>
  <c r="BF524" i="2"/>
  <c r="BF554" i="2"/>
  <c r="BF569" i="2"/>
  <c r="BF578" i="2"/>
  <c r="BF613" i="2"/>
  <c r="BF616" i="2"/>
  <c r="BF633" i="2"/>
  <c r="J48" i="2"/>
  <c r="BF123" i="2"/>
  <c r="BF171" i="2"/>
  <c r="BF177" i="2"/>
  <c r="BF218" i="2"/>
  <c r="BF225" i="2"/>
  <c r="BF243" i="2"/>
  <c r="BF316" i="2"/>
  <c r="BF329" i="2"/>
  <c r="BF330" i="2"/>
  <c r="BF339" i="2"/>
  <c r="BF342" i="2"/>
  <c r="BF350" i="2"/>
  <c r="BF361" i="2"/>
  <c r="BF381" i="2"/>
  <c r="BF383" i="2"/>
  <c r="BF389" i="2"/>
  <c r="BF417" i="2"/>
  <c r="BF421" i="2"/>
  <c r="BF433" i="2"/>
  <c r="BF436" i="2"/>
  <c r="BF438" i="2"/>
  <c r="BF457" i="2"/>
  <c r="BF462" i="2"/>
  <c r="BF467" i="2"/>
  <c r="BF473" i="2"/>
  <c r="BF509" i="2"/>
  <c r="BF539" i="2"/>
  <c r="BF593" i="2"/>
  <c r="BF604" i="2"/>
  <c r="BF618" i="2"/>
  <c r="BF620" i="2"/>
  <c r="BF632" i="2"/>
  <c r="BF639" i="2"/>
  <c r="BF647" i="2"/>
  <c r="BF674" i="2"/>
  <c r="BF682" i="2"/>
  <c r="BF684" i="2"/>
  <c r="BF121" i="2"/>
  <c r="BF156" i="2"/>
  <c r="BF173" i="2"/>
  <c r="BF180" i="2"/>
  <c r="BF220" i="2"/>
  <c r="BF265" i="2"/>
  <c r="BF272" i="2"/>
  <c r="BF347" i="2"/>
  <c r="BF358" i="2"/>
  <c r="BF360" i="2"/>
  <c r="BF384" i="2"/>
  <c r="BF390" i="2"/>
  <c r="BF444" i="2"/>
  <c r="BF447" i="2"/>
  <c r="BF465" i="2"/>
  <c r="BF470" i="2"/>
  <c r="BF480" i="2"/>
  <c r="BF493" i="2"/>
  <c r="BF505" i="2"/>
  <c r="BF552" i="2"/>
  <c r="BF623" i="2"/>
  <c r="BF629" i="2"/>
  <c r="BF643" i="2"/>
  <c r="BF655" i="2"/>
  <c r="BF102" i="2"/>
  <c r="BF106" i="2"/>
  <c r="BF229" i="2"/>
  <c r="BF252" i="2"/>
  <c r="BF257" i="2"/>
  <c r="BF260" i="2"/>
  <c r="BF263" i="2"/>
  <c r="BF268" i="2"/>
  <c r="BF270" i="2"/>
  <c r="BF279" i="2"/>
  <c r="BF284" i="2"/>
  <c r="BF285" i="2"/>
  <c r="BF299" i="2"/>
  <c r="BF335" i="2"/>
  <c r="BF341" i="2"/>
  <c r="BF348" i="2"/>
  <c r="BF392" i="2"/>
  <c r="BF394" i="2"/>
  <c r="BF395" i="2"/>
  <c r="BF400" i="2"/>
  <c r="BF403" i="2"/>
  <c r="BF427" i="2"/>
  <c r="BF441" i="2"/>
  <c r="BF453" i="2"/>
  <c r="BF520" i="2"/>
  <c r="BF526" i="2"/>
  <c r="BF541" i="2"/>
  <c r="BF558" i="2"/>
  <c r="BF584" i="2"/>
  <c r="BF690" i="2"/>
  <c r="BF142" i="2"/>
  <c r="BF189" i="2"/>
  <c r="BF200" i="2"/>
  <c r="BF281" i="2"/>
  <c r="BF327" i="2"/>
  <c r="BF333" i="2"/>
  <c r="BF337" i="2"/>
  <c r="BF344" i="2"/>
  <c r="BF354" i="2"/>
  <c r="BF363" i="2"/>
  <c r="BF411" i="2"/>
  <c r="BF414" i="2"/>
  <c r="BF455" i="2"/>
  <c r="BF464" i="2"/>
  <c r="BF502" i="2"/>
  <c r="BF512" i="2"/>
  <c r="BF515" i="2"/>
  <c r="BF635" i="2"/>
  <c r="F33" i="2"/>
  <c r="BB55" i="1" s="1"/>
  <c r="BB54" i="1" s="1"/>
  <c r="AX54" i="1" s="1"/>
  <c r="F31" i="2"/>
  <c r="AZ55" i="1" s="1"/>
  <c r="AZ54" i="1" s="1"/>
  <c r="W29" i="1" s="1"/>
  <c r="J31" i="2"/>
  <c r="AV55" i="1" s="1"/>
  <c r="F34" i="2"/>
  <c r="BC55" i="1" s="1"/>
  <c r="BC54" i="1" s="1"/>
  <c r="AY54" i="1" s="1"/>
  <c r="F35" i="2"/>
  <c r="BD55" i="1"/>
  <c r="BD54" i="1"/>
  <c r="W33" i="1" s="1"/>
  <c r="T234" i="2" l="1"/>
  <c r="T99" i="2" s="1"/>
  <c r="P234" i="2"/>
  <c r="P99" i="2"/>
  <c r="AU55" i="1"/>
  <c r="AU54" i="1" s="1"/>
  <c r="R234" i="2"/>
  <c r="R99" i="2" s="1"/>
  <c r="BK100" i="2"/>
  <c r="J100" i="2" s="1"/>
  <c r="J56" i="2" s="1"/>
  <c r="BK688" i="2"/>
  <c r="J688" i="2"/>
  <c r="J79" i="2"/>
  <c r="BK234" i="2"/>
  <c r="J234" i="2" s="1"/>
  <c r="J62" i="2" s="1"/>
  <c r="W32" i="1"/>
  <c r="F32" i="2"/>
  <c r="BA55" i="1" s="1"/>
  <c r="BA54" i="1" s="1"/>
  <c r="W30" i="1" s="1"/>
  <c r="AV54" i="1"/>
  <c r="AK29" i="1" s="1"/>
  <c r="J32" i="2"/>
  <c r="AW55" i="1" s="1"/>
  <c r="AT55" i="1" s="1"/>
  <c r="W31" i="1"/>
  <c r="BK99" i="2" l="1"/>
  <c r="J99" i="2"/>
  <c r="J55" i="2"/>
  <c r="AW54" i="1"/>
  <c r="AK30" i="1" s="1"/>
  <c r="J28" i="2" l="1"/>
  <c r="AG55" i="1"/>
  <c r="AG54" i="1" s="1"/>
  <c r="AT54" i="1"/>
  <c r="AN54" i="1" l="1"/>
  <c r="AK26" i="1"/>
  <c r="J37" i="2"/>
  <c r="AN55" i="1"/>
  <c r="AK35" i="1"/>
</calcChain>
</file>

<file path=xl/sharedStrings.xml><?xml version="1.0" encoding="utf-8"?>
<sst xmlns="http://schemas.openxmlformats.org/spreadsheetml/2006/main" count="6485" uniqueCount="1359">
  <si>
    <t>Export Komplet</t>
  </si>
  <si>
    <t>VZ</t>
  </si>
  <si>
    <t>2.0</t>
  </si>
  <si>
    <t/>
  </si>
  <si>
    <t>False</t>
  </si>
  <si>
    <t>{c74f255a-6114-49dd-a171-2ea49303601c}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</si>
  <si>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</si>
  <si>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</si>
  <si>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</si>
  <si>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</si>
  <si>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</si>
  <si>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</si>
  <si>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0,001</t>
  </si>
  <si>
    <t>Kód:</t>
  </si>
  <si>
    <t>221029</t>
  </si>
  <si>
    <t>Zakázka:</t>
  </si>
  <si>
    <t>Bozděchova 637/9, byt č. 637/31</t>
  </si>
  <si>
    <t>KSO:</t>
  </si>
  <si>
    <t>CC-CZ:</t>
  </si>
  <si>
    <t>Místo:</t>
  </si>
  <si>
    <t>Praha</t>
  </si>
  <si>
    <t>Datum:</t>
  </si>
  <si>
    <t>31. 10. 2022</t>
  </si>
  <si>
    <t>Zadavatel:</t>
  </si>
  <si>
    <t>IČ:</t>
  </si>
  <si>
    <t>Městká část Praha 5</t>
  </si>
  <si>
    <t>DIČ:</t>
  </si>
  <si>
    <t>Zhotovitel:</t>
  </si>
  <si>
    <t xml:space="preserve"> </t>
  </si>
  <si>
    <t>Projektant:</t>
  </si>
  <si>
    <t>True</t>
  </si>
  <si>
    <t>Zpracovatel:</t>
  </si>
  <si>
    <t>MAPAMI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</si>
  <si>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</si>
  <si>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</si>
  <si>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</si>
  <si>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</si>
  <si>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</si>
  <si>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</si>
  <si>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</si>
  <si>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</si>
  <si>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</si>
  <si>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</si>
  <si>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</si>
  <si>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</si>
  <si>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</si>
  <si>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</si>
  <si>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</si>
  <si>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</si>
  <si>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</si>
  <si>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</si>
  <si>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</si>
  <si>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</si>
  <si>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</si>
  <si>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</si>
  <si>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</si>
  <si>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</si>
  <si>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</si>
  <si>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</si>
  <si>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</si>
  <si>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</si>
  <si>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</si>
  <si>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</si>
  <si>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</si>
  <si>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</si>
  <si>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</si>
  <si>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</si>
  <si>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</si>
  <si>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</si>
  <si>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</si>
  <si>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</si>
  <si>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</si>
  <si>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</si>
  <si>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</si>
  <si>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</si>
  <si>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</si>
  <si>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</si>
  <si>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</si>
  <si>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</si>
  <si>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</si>
  <si>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</si>
  <si>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</si>
  <si>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</si>
  <si>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</si>
  <si>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</si>
  <si>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</si>
  <si>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</si>
  <si>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</si>
  <si>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</si>
  <si>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</si>
  <si>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</si>
  <si>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</si>
  <si>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</si>
  <si>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</si>
  <si>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</si>
  <si>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</si>
  <si>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</si>
  <si>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</si>
  <si>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</si>
  <si>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</si>
  <si>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</si>
  <si>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</si>
  <si>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</si>
  <si>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</si>
  <si>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</si>
  <si>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</si>
  <si>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</si>
  <si>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</si>
  <si>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</si>
  <si>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</si>
  <si>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</si>
  <si>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</si>
  <si>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</si>
  <si>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</si>
  <si>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</si>
  <si>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</si>
  <si>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</si>
  <si>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</si>
  <si>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</si>
  <si>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</si>
  <si>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</si>
  <si>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</si>
  <si>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</si>
  <si>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</si>
  <si>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</si>
  <si>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</si>
  <si>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346244356</t>
  </si>
  <si>
    <t>Obezdívka koupelnových van ploch zaoblených z přesných pórobetonových tvárnic, na tenké maltové lože, tl. 50 mm</t>
  </si>
  <si>
    <t>m2</t>
  </si>
  <si>
    <t>CS ÚRS 2022 02</t>
  </si>
  <si>
    <t>16</t>
  </si>
  <si>
    <t>2</t>
  </si>
  <si>
    <t>1257691260</t>
  </si>
  <si>
    <t>Online PSC</t>
  </si>
  <si>
    <t>https://podminky.urs.cz/item/CS_URS_2022_02/346244356</t>
  </si>
  <si>
    <t>VV</t>
  </si>
  <si>
    <t>(1,7*2+0,7*2)*0,6" vana</t>
  </si>
  <si>
    <t>6</t>
  </si>
  <si>
    <t>Úpravy povrchů, podlahy a osazování výplní</t>
  </si>
  <si>
    <t>611131121</t>
  </si>
  <si>
    <t>Podkladní a spojovací vrstva vnitřních omítaných ploch penetrace disperzní nanášená ručně stropů</t>
  </si>
  <si>
    <t>4</t>
  </si>
  <si>
    <t>-870344570</t>
  </si>
  <si>
    <t>https://podminky.urs.cz/item/CS_URS_2022_02/611131121</t>
  </si>
  <si>
    <t>1,135*0,993-0,175*0,2" WC</t>
  </si>
  <si>
    <t>Mezisoučet</t>
  </si>
  <si>
    <t>2,12*3,93" Chodba</t>
  </si>
  <si>
    <t xml:space="preserve">3,18*4,02" Kuchyň </t>
  </si>
  <si>
    <t>2,12*1,81-0,545*0,37" Koupelna</t>
  </si>
  <si>
    <t>5,55*3,945-2,28*0,525-0,355*0,525-0,5*0,3-0,36*0,3" Obývací pokoj</t>
  </si>
  <si>
    <t>1,38*0,73" Komora</t>
  </si>
  <si>
    <t>Součet</t>
  </si>
  <si>
    <t>611321131</t>
  </si>
  <si>
    <t>Potažení vnitřních ploch vápenocementovým štukem tloušťky do 3 mm vodorovných konstrukcí stropů rovných</t>
  </si>
  <si>
    <t>-1903773360</t>
  </si>
  <si>
    <t>https://podminky.urs.cz/item/CS_URS_2022_02/611321131</t>
  </si>
  <si>
    <t>612131121</t>
  </si>
  <si>
    <t>Podkladní a spojovací vrstva vnitřních omítaných ploch penetrace disperzní nanášená ručně stěn</t>
  </si>
  <si>
    <t>-152248954</t>
  </si>
  <si>
    <t>https://podminky.urs.cz/item/CS_URS_2022_02/612131121</t>
  </si>
  <si>
    <t>(3,93*2+2,12*2)*2,9-1,6*3-1,2*2-1,4" Chodba</t>
  </si>
  <si>
    <t>(1,135*2+0,993*2)*1,4" WC</t>
  </si>
  <si>
    <t>(2,12*2+1,81*2+0,17*2)*0,8" Koupelna</t>
  </si>
  <si>
    <t>(4,02*2+3,18*2)*2,9-1,6-2,92*1,62" Kuchyň</t>
  </si>
  <si>
    <t>(1,38*2+0,73*2)*2,9-1,2" Komora</t>
  </si>
  <si>
    <t>(5,55*2+3,945*2)*2,9-2,92*1,62-1,6" Obývací pokoj</t>
  </si>
  <si>
    <t>5</t>
  </si>
  <si>
    <t>612135101</t>
  </si>
  <si>
    <t>Hrubá výplň rýh maltou jakékoli šířky rýhy ve stěnách</t>
  </si>
  <si>
    <t>m</t>
  </si>
  <si>
    <t>493383436</t>
  </si>
  <si>
    <t>https://podminky.urs.cz/item/CS_URS_2022_02/612135101</t>
  </si>
  <si>
    <t>612311131</t>
  </si>
  <si>
    <t>Potažení vnitřních ploch vápenným štukem tloušťky do 3 mm svislých konstrukcí stěn</t>
  </si>
  <si>
    <t>1399953098</t>
  </si>
  <si>
    <t>https://podminky.urs.cz/item/CS_URS_2022_02/612311131</t>
  </si>
  <si>
    <t>7</t>
  </si>
  <si>
    <t>612321121</t>
  </si>
  <si>
    <t>Omítka vápenocementová vnitřních ploch nanášená ručně jednovrstvá, tloušťky do 10 mm hladká svislých konstrukcí stěn</t>
  </si>
  <si>
    <t>-2057882692</t>
  </si>
  <si>
    <t>https://podminky.urs.cz/item/CS_URS_2022_02/612321121</t>
  </si>
  <si>
    <t>koupelna</t>
  </si>
  <si>
    <t>(2,12*2+1,81*2)*2-1,4</t>
  </si>
  <si>
    <t>kuchyňská linka</t>
  </si>
  <si>
    <t>(0,6+2,4)*0,6</t>
  </si>
  <si>
    <t>WC</t>
  </si>
  <si>
    <t>(1,135*2+0,993*2)*1,5-1,5*0,6</t>
  </si>
  <si>
    <t>8</t>
  </si>
  <si>
    <t>612321191</t>
  </si>
  <si>
    <t>Omítka vápenocementová vnitřních ploch nanášená ručně Příplatek k cenám za každých dalších i započatých 5 mm tloušťky omítky přes 10 mm stěn</t>
  </si>
  <si>
    <t>-588551576</t>
  </si>
  <si>
    <t>https://podminky.urs.cz/item/CS_URS_2022_02/612321191</t>
  </si>
  <si>
    <t>9</t>
  </si>
  <si>
    <t>Ostatní konstrukce a práce, bourání</t>
  </si>
  <si>
    <t>949101111</t>
  </si>
  <si>
    <t>Lešení pomocné pracovní pro objekty pozemních staveb pro zatížení do 150 kg/m2, o výšce lešeňové podlahy do 1,9 m</t>
  </si>
  <si>
    <t>1690162209</t>
  </si>
  <si>
    <t>https://podminky.urs.cz/item/CS_URS_2022_02/949101111</t>
  </si>
  <si>
    <t>10</t>
  </si>
  <si>
    <t>952901108</t>
  </si>
  <si>
    <t>Čištění budov při provádění oprav a udržovacích prací oken dvojitých nebo zdvojených omytím, plochy do přes 2,5 m2</t>
  </si>
  <si>
    <t>-554039935</t>
  </si>
  <si>
    <t>https://podminky.urs.cz/item/CS_URS_2022_02/952901108</t>
  </si>
  <si>
    <t>11</t>
  </si>
  <si>
    <t>952901114</t>
  </si>
  <si>
    <t>Vyčištění budov nebo objektů před předáním do užívání budov bytové nebo občanské výstavby, světlé výšky podlaží přes 4 m</t>
  </si>
  <si>
    <t>222341702</t>
  </si>
  <si>
    <t>https://podminky.urs.cz/item/CS_URS_2022_02/952901114</t>
  </si>
  <si>
    <t>12</t>
  </si>
  <si>
    <t>952902031</t>
  </si>
  <si>
    <t>Čištění budov při provádění oprav a udržovacích prací podlah hladkých omytím</t>
  </si>
  <si>
    <t>-967770513</t>
  </si>
  <si>
    <t>https://podminky.urs.cz/item/CS_URS_2022_02/952902031</t>
  </si>
  <si>
    <t>13</t>
  </si>
  <si>
    <t>962031132</t>
  </si>
  <si>
    <t>Bourání příček z cihel, tvárnic nebo příčkovek z cihel pálených, plných nebo dutých na maltu vápennou nebo vápenocementovou, tl. do 100 mm</t>
  </si>
  <si>
    <t>-1516303560</t>
  </si>
  <si>
    <t>https://podminky.urs.cz/item/CS_URS_2022_02/962031132</t>
  </si>
  <si>
    <t>(1,7*2+0,7*2)*0,6"vana</t>
  </si>
  <si>
    <t>14</t>
  </si>
  <si>
    <t>974031121</t>
  </si>
  <si>
    <t>Vysekání rýh ve zdivu cihelném na maltu vápennou nebo vápenocementovou do hl. 30 mm a šířky do 30 mm</t>
  </si>
  <si>
    <t>20736204</t>
  </si>
  <si>
    <t>https://podminky.urs.cz/item/CS_URS_2022_02/974031121</t>
  </si>
  <si>
    <t>974031132</t>
  </si>
  <si>
    <t>Vysekání rýh ve zdivu cihelném na maltu vápennou nebo vápenocementovou do hl. 50 mm a šířky do 70 mm</t>
  </si>
  <si>
    <t>197947233</t>
  </si>
  <si>
    <t>https://podminky.urs.cz/item/CS_URS_2022_02/974031132</t>
  </si>
  <si>
    <t>kanalizační potrubí do DN 50</t>
  </si>
  <si>
    <t>vodovodní potrubí</t>
  </si>
  <si>
    <t>20</t>
  </si>
  <si>
    <t>978013191</t>
  </si>
  <si>
    <t>Otlučení vápenných nebo vápenocementových omítek vnitřních ploch stěn s vyškrabáním spar, s očištěním zdiva, v rozsahu přes 50 do 100 %</t>
  </si>
  <si>
    <t>-107281917</t>
  </si>
  <si>
    <t>https://podminky.urs.cz/item/CS_URS_2022_02/978013191</t>
  </si>
  <si>
    <t>1,5*2,2+1,6*1,5</t>
  </si>
  <si>
    <t>(1,135*2+0,993*2)*1,5-0,6*1,5</t>
  </si>
  <si>
    <t>komora</t>
  </si>
  <si>
    <t>1,75*2</t>
  </si>
  <si>
    <t>17</t>
  </si>
  <si>
    <t>978035117</t>
  </si>
  <si>
    <t>Odstranění tenkovrstvých omítek nebo štuku tloušťky do 2 mm obroušením, rozsahu přes 50 do 100%</t>
  </si>
  <si>
    <t>-419845833</t>
  </si>
  <si>
    <t>https://podminky.urs.cz/item/CS_URS_2022_02/978035117</t>
  </si>
  <si>
    <t>47,104" Strop</t>
  </si>
  <si>
    <t>997</t>
  </si>
  <si>
    <t>Přesun sutě</t>
  </si>
  <si>
    <t>18</t>
  </si>
  <si>
    <t>997002511</t>
  </si>
  <si>
    <t>Vodorovné přemístění suti a vybouraných hmot bez naložení, se složením a hrubým urovnáním na vzdálenost do 1 km</t>
  </si>
  <si>
    <t>t</t>
  </si>
  <si>
    <t>-300660569</t>
  </si>
  <si>
    <t>https://podminky.urs.cz/item/CS_URS_2022_02/997002511</t>
  </si>
  <si>
    <t>19</t>
  </si>
  <si>
    <t>997002519</t>
  </si>
  <si>
    <t>Vodorovné přemístění suti a vybouraných hmot bez naložení, se složením a hrubým urovnáním Příplatek k ceně za každý další i započatý 1 km přes 1 km</t>
  </si>
  <si>
    <t>-2028811479</t>
  </si>
  <si>
    <t>https://podminky.urs.cz/item/CS_URS_2022_02/997002519</t>
  </si>
  <si>
    <t>5,38*20</t>
  </si>
  <si>
    <t>997002611</t>
  </si>
  <si>
    <t>Nakládání suti a vybouraných hmot na dopravní prostředek pro vodorovné přemístění</t>
  </si>
  <si>
    <t>-15070407</t>
  </si>
  <si>
    <t>https://podminky.urs.cz/item/CS_URS_2022_02/997002611</t>
  </si>
  <si>
    <t>997013153</t>
  </si>
  <si>
    <t>Vnitrostaveništní doprava suti a vybouraných hmot vodorovně do 50 m svisle s omezením mechanizace pro budovy a haly výšky přes 9 do 12 m</t>
  </si>
  <si>
    <t>1236665559</t>
  </si>
  <si>
    <t>https://podminky.urs.cz/item/CS_URS_2022_02/997013153</t>
  </si>
  <si>
    <t>22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</si>
  <si>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</si>
  <si>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</si>
  <si>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-1351523847</t>
  </si>
  <si>
    <t>https://podminky.urs.cz/item/CS_URS_2022_02/997013219</t>
  </si>
  <si>
    <t>23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</si>
  <si>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</si>
  <si>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</si>
  <si>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-207789467</t>
  </si>
  <si>
    <t>https://podminky.urs.cz/item/CS_URS_2022_02/997013609</t>
  </si>
  <si>
    <t>998</t>
  </si>
  <si>
    <t>Přesun hmot</t>
  </si>
  <si>
    <t>24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</si>
  <si>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</si>
  <si>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</si>
  <si>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133893930</t>
  </si>
  <si>
    <t>https://podminky.urs.cz/item/CS_URS_2022_02/998017002</t>
  </si>
  <si>
    <t>PSV</t>
  </si>
  <si>
    <t>Práce a dodávky PSV</t>
  </si>
  <si>
    <t>711</t>
  </si>
  <si>
    <t>Izolace proti vodě, vlhkosti a plynům</t>
  </si>
  <si>
    <t>25</t>
  </si>
  <si>
    <t>711113117</t>
  </si>
  <si>
    <t>Izolace proti zemní vlhkosti natěradly a tmely za studena na ploše vodorovné V těsnicí stěrkou jednosložkovu na bázi cementu</t>
  </si>
  <si>
    <t>-339705451</t>
  </si>
  <si>
    <t>https://podminky.urs.cz/item/CS_URS_2022_02/711113117</t>
  </si>
  <si>
    <t>26</t>
  </si>
  <si>
    <t>711113127</t>
  </si>
  <si>
    <t>Izolace proti zemní vlhkosti natěradly a tmely za studena na ploše svislé S těsnicí stěrkou jednosložkovu na bázi cementu</t>
  </si>
  <si>
    <t>23702903</t>
  </si>
  <si>
    <t>https://podminky.urs.cz/item/CS_URS_2022_02/711113127</t>
  </si>
  <si>
    <t>(1,75+1,545)*2" za vanou</t>
  </si>
  <si>
    <t>1,5*1" umyvadlo</t>
  </si>
  <si>
    <t>(2,12*2+1,2*2+1,135*2+0,993*2-0,6-1-0,7)*0,15" sokl v koupelně a WC 15cm</t>
  </si>
  <si>
    <t>27</t>
  </si>
  <si>
    <t>711199101</t>
  </si>
  <si>
    <t>Provedení izolace proti zemní vlhkosti hydroizolační stěrkou doplňků vodotěsné těsnící pásky pro dilatační a styčné spáry</t>
  </si>
  <si>
    <t>1687548832</t>
  </si>
  <si>
    <t>https://podminky.urs.cz/item/CS_URS_2022_02/711199101</t>
  </si>
  <si>
    <t>2,12*2+1,2*2+1,135*2+0,993*2+4-0,6-1-0,7" koupelna, WC</t>
  </si>
  <si>
    <t>28</t>
  </si>
  <si>
    <t>M</t>
  </si>
  <si>
    <t>28355021</t>
  </si>
  <si>
    <t>páska pružná těsnící hydroizolační š do 100mm</t>
  </si>
  <si>
    <t>32</t>
  </si>
  <si>
    <t>-2094023565</t>
  </si>
  <si>
    <t>29</t>
  </si>
  <si>
    <t>998711202</t>
  </si>
  <si>
    <t>Přesun hmot pro izolace proti vodě, vlhkosti a plynům stanovený procentní sazbou (%) z ceny vodorovná dopravní vzdálenost do 50 m v objektech výšky přes 6 do 12 m</t>
  </si>
  <si>
    <t>%</t>
  </si>
  <si>
    <t>-751883662</t>
  </si>
  <si>
    <t>https://podminky.urs.cz/item/CS_URS_2022_02/998711202</t>
  </si>
  <si>
    <t>713</t>
  </si>
  <si>
    <t>Izolace tepelné</t>
  </si>
  <si>
    <t>30</t>
  </si>
  <si>
    <t>713131155</t>
  </si>
  <si>
    <t>Montáž tepelné izolace stěn rohožemi, pásy, deskami, dílci, bloky (izolační materiál ve specifikaci) vložením dvouvrstvě</t>
  </si>
  <si>
    <t>-1264777807</t>
  </si>
  <si>
    <t>https://podminky.urs.cz/item/CS_URS_2022_02/713131155</t>
  </si>
  <si>
    <t>3,085*0,85+2,92*0,85" zateplení niky pod okny</t>
  </si>
  <si>
    <t>31</t>
  </si>
  <si>
    <t>63141192</t>
  </si>
  <si>
    <t>deska tepelně izolační minerální do šikmých střech a stěn λ=0,035-0,038 tl 140mm</t>
  </si>
  <si>
    <t>37045617</t>
  </si>
  <si>
    <t>(5,104*2)*1,1</t>
  </si>
  <si>
    <t>998713203</t>
  </si>
  <si>
    <t>Přesun hmot pro izolace tepelné stanovený procentní sazbou (%) z ceny vodorovná dopravní vzdálenost do 50 m v objektech výšky přes 12 do 24 m</t>
  </si>
  <si>
    <t>452961872</t>
  </si>
  <si>
    <t>https://podminky.urs.cz/item/CS_URS_2022_02/998713203</t>
  </si>
  <si>
    <t>721</t>
  </si>
  <si>
    <t>Zdravotechnika - vnitřní kanalizace</t>
  </si>
  <si>
    <t>33</t>
  </si>
  <si>
    <t>721174043</t>
  </si>
  <si>
    <t>Potrubí z trub polypropylenových připojovací DN 50</t>
  </si>
  <si>
    <t>-509252369</t>
  </si>
  <si>
    <t>https://podminky.urs.cz/item/CS_URS_2022_02/721174043</t>
  </si>
  <si>
    <t>34</t>
  </si>
  <si>
    <t>721174045</t>
  </si>
  <si>
    <t>Potrubí z trub polypropylenových připojovací DN 110</t>
  </si>
  <si>
    <t>816400739</t>
  </si>
  <si>
    <t>https://podminky.urs.cz/item/CS_URS_2022_02/721174045</t>
  </si>
  <si>
    <t>35</t>
  </si>
  <si>
    <t>721194105</t>
  </si>
  <si>
    <t>Vyměření přípojek na potrubí vyvedení a upevnění odpadních výpustek DN 50</t>
  </si>
  <si>
    <t>kus</t>
  </si>
  <si>
    <t>1234491258</t>
  </si>
  <si>
    <t>https://podminky.urs.cz/item/CS_URS_2022_02/721194105</t>
  </si>
  <si>
    <t>36</t>
  </si>
  <si>
    <t>721229111</t>
  </si>
  <si>
    <t>Zápachové uzávěrky montáž zápachových uzávěrek ostatních typů do DN 50</t>
  </si>
  <si>
    <t>46106733</t>
  </si>
  <si>
    <t>https://podminky.urs.cz/item/CS_URS_2022_02/721229111</t>
  </si>
  <si>
    <t>37</t>
  </si>
  <si>
    <t>55161830</t>
  </si>
  <si>
    <t>uzávěrka zápachová pro pračku a myčku podomítková DN 40/50 nerez</t>
  </si>
  <si>
    <t>-1313065476</t>
  </si>
  <si>
    <t>38</t>
  </si>
  <si>
    <t>721290111</t>
  </si>
  <si>
    <t>Zkouška těsnosti kanalizace v objektech vodou do DN 125</t>
  </si>
  <si>
    <t>1940221749</t>
  </si>
  <si>
    <t>https://podminky.urs.cz/item/CS_URS_2022_02/721290111</t>
  </si>
  <si>
    <t>39</t>
  </si>
  <si>
    <t>998721203</t>
  </si>
  <si>
    <t>Přesun hmot pro vnitřní kanalizace stanovený procentní sazbou (%) z ceny vodorovná dopravní vzdálenost do 50 m v objektech výšky přes 12 do 24 m</t>
  </si>
  <si>
    <t>-1180949708</t>
  </si>
  <si>
    <t>https://podminky.urs.cz/item/CS_URS_2022_02/998721203</t>
  </si>
  <si>
    <t>722</t>
  </si>
  <si>
    <t>Zdravotechnika - vnitřní vodovod</t>
  </si>
  <si>
    <t>40</t>
  </si>
  <si>
    <t>722130802</t>
  </si>
  <si>
    <t>Demontáž stávajících rozvodů vody a kanalizace vč. likvidace</t>
  </si>
  <si>
    <t>sou</t>
  </si>
  <si>
    <t>572259624</t>
  </si>
  <si>
    <t>41</t>
  </si>
  <si>
    <t>722176112</t>
  </si>
  <si>
    <t>Montáž potrubí z plastových trub svařovaných polyfuzně D přes 16 do 20 mm</t>
  </si>
  <si>
    <t>-920632824</t>
  </si>
  <si>
    <t>https://podminky.urs.cz/item/CS_URS_2022_02/722176112</t>
  </si>
  <si>
    <t>koupelna, WC a kuchyňská linka</t>
  </si>
  <si>
    <t>7+0,5</t>
  </si>
  <si>
    <t>42</t>
  </si>
  <si>
    <t>28615100</t>
  </si>
  <si>
    <t>trubka tlaková PPR řada PN 10 20x2,2x4000mm</t>
  </si>
  <si>
    <t>-1464870169</t>
  </si>
  <si>
    <t>7+1*1,1</t>
  </si>
  <si>
    <t>43</t>
  </si>
  <si>
    <t>722176113</t>
  </si>
  <si>
    <t>Montáž potrubí z plastových trub svařovaných polyfuzně D přes 20 do 25 mm</t>
  </si>
  <si>
    <t>-382483676</t>
  </si>
  <si>
    <t>https://podminky.urs.cz/item/CS_URS_2022_02/722176113</t>
  </si>
  <si>
    <t>1+4+7+0,7+0,7+2,5+2,5</t>
  </si>
  <si>
    <t>44</t>
  </si>
  <si>
    <t>28615105</t>
  </si>
  <si>
    <t>trubka tlaková PPR řada PN 10 25x2,3x4000mm</t>
  </si>
  <si>
    <t>712400878</t>
  </si>
  <si>
    <t>18,4*1,1</t>
  </si>
  <si>
    <t>45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</si>
  <si>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</si>
  <si>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</si>
  <si>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1203624615</t>
  </si>
  <si>
    <t>https://podminky.urs.cz/item/CS_URS_2022_02/722181211</t>
  </si>
  <si>
    <t>46</t>
  </si>
  <si>
    <t>722181212</t>
  </si>
  <si>
    <t>Ochrana potrubí termoizolačními trubicemi z pěnového polyetylenu PE přilepenými v příčných a podélných spojích, tloušťky izolace do 6 mm, vnitřního průměru izolace DN přes 22 do 32 mm</t>
  </si>
  <si>
    <t>-1648404319</t>
  </si>
  <si>
    <t>https://podminky.urs.cz/item/CS_URS_2022_02/722181212</t>
  </si>
  <si>
    <t>47</t>
  </si>
  <si>
    <t>722190401</t>
  </si>
  <si>
    <t>Zřízení přípojek na potrubí vyvedení a upevnění výpustek do DN 25</t>
  </si>
  <si>
    <t>-448173519</t>
  </si>
  <si>
    <t>https://podminky.urs.cz/item/CS_URS_2022_02/722190401</t>
  </si>
  <si>
    <t>48</t>
  </si>
  <si>
    <t>722220111</t>
  </si>
  <si>
    <t>Armatury s jedním závitem nástěnky pro výtokový ventil G 1/2"</t>
  </si>
  <si>
    <t>1726137061</t>
  </si>
  <si>
    <t>https://podminky.urs.cz/item/CS_URS_2022_02/722220111</t>
  </si>
  <si>
    <t>49</t>
  </si>
  <si>
    <t>722220121</t>
  </si>
  <si>
    <t>Armatury s jedním závitem nástěnky pro baterii G 1/2"</t>
  </si>
  <si>
    <t>pár</t>
  </si>
  <si>
    <t>723355561</t>
  </si>
  <si>
    <t>https://podminky.urs.cz/item/CS_URS_2022_02/722220121</t>
  </si>
  <si>
    <t>50</t>
  </si>
  <si>
    <t>722240123</t>
  </si>
  <si>
    <t>Armatury z plastických hmot kohouty (PPR) kulové DN 25</t>
  </si>
  <si>
    <t>-1363153913</t>
  </si>
  <si>
    <t>https://podminky.urs.cz/item/CS_URS_2022_02/722240123</t>
  </si>
  <si>
    <t>51</t>
  </si>
  <si>
    <t>722290234</t>
  </si>
  <si>
    <t>Zkoušky, proplach a desinfekce vodovodního potrubí proplach a desinfekce vodovodního potrubí do DN 80</t>
  </si>
  <si>
    <t>1751760258</t>
  </si>
  <si>
    <t>https://podminky.urs.cz/item/CS_URS_2022_02/722290234</t>
  </si>
  <si>
    <t>18,4+7,5</t>
  </si>
  <si>
    <t>52</t>
  </si>
  <si>
    <t>998722203</t>
  </si>
  <si>
    <t>Přesun hmot pro vnitřní vodovod stanovený procentní sazbou (%) z ceny vodorovná dopravní vzdálenost do 50 m v objektech výšky přes 12 do 24 m</t>
  </si>
  <si>
    <t>-791507179</t>
  </si>
  <si>
    <t>https://podminky.urs.cz/item/CS_URS_2022_02/998722203</t>
  </si>
  <si>
    <t>725</t>
  </si>
  <si>
    <t>Zdravotechnika - zařizovací předměty</t>
  </si>
  <si>
    <t>53</t>
  </si>
  <si>
    <t>725110811</t>
  </si>
  <si>
    <t>Demontáž klozetů splachovacích s nádrží nebo tlakovým splachovačem</t>
  </si>
  <si>
    <t>soubor</t>
  </si>
  <si>
    <t>29180596</t>
  </si>
  <si>
    <t>https://podminky.urs.cz/item/CS_URS_2022_02/725110811</t>
  </si>
  <si>
    <t>54</t>
  </si>
  <si>
    <t>725119122</t>
  </si>
  <si>
    <t>Zařízení záchodů montáž klozetových mís kombi</t>
  </si>
  <si>
    <t>-1761927488</t>
  </si>
  <si>
    <t>https://podminky.urs.cz/item/CS_URS_2022_02/725119122</t>
  </si>
  <si>
    <t>55</t>
  </si>
  <si>
    <t>64232071</t>
  </si>
  <si>
    <t>klozet keramický kombinovaný hluboké splachování odpad šikmý bílý 630x400x770mm</t>
  </si>
  <si>
    <t>1651946527</t>
  </si>
  <si>
    <t>56</t>
  </si>
  <si>
    <t>55166827</t>
  </si>
  <si>
    <t>sedátko záchodové plastové bílé</t>
  </si>
  <si>
    <t>35487859</t>
  </si>
  <si>
    <t>57</t>
  </si>
  <si>
    <t>725210821</t>
  </si>
  <si>
    <t>Demontáž umyvadel bez výtokových armatur umyvadel</t>
  </si>
  <si>
    <t>-1023567275</t>
  </si>
  <si>
    <t>https://podminky.urs.cz/item/CS_URS_2022_02/725210821</t>
  </si>
  <si>
    <t>58</t>
  </si>
  <si>
    <t>725211601</t>
  </si>
  <si>
    <t>Umyvadla keramická bílá bez výtokových armatur připevněná na stěnu šrouby bez sloupu nebo krytu na sifon, šířka umyvadla 500 mm</t>
  </si>
  <si>
    <t>493254377</t>
  </si>
  <si>
    <t>https://podminky.urs.cz/item/CS_URS_2022_02/725211601</t>
  </si>
  <si>
    <t>59</t>
  </si>
  <si>
    <t>725222167</t>
  </si>
  <si>
    <t>Vany bez výtokových armatur akrylátové se zápachovou uzávěrkou tvarované 1700x800 mm</t>
  </si>
  <si>
    <t>-795588202</t>
  </si>
  <si>
    <t>https://podminky.urs.cz/item/CS_URS_2022_02/725222167</t>
  </si>
  <si>
    <t>60</t>
  </si>
  <si>
    <t>725291641</t>
  </si>
  <si>
    <t>Doplňky zařízení koupelen a záchodů nerezové madlo sprchové 750 x 450 mm</t>
  </si>
  <si>
    <t>-811836977</t>
  </si>
  <si>
    <t>https://podminky.urs.cz/item/CS_URS_2022_02/725291641</t>
  </si>
  <si>
    <t>61</t>
  </si>
  <si>
    <t>725319111</t>
  </si>
  <si>
    <t>Dřezy bez výtokových armatur montáž dřezů ostatních typů</t>
  </si>
  <si>
    <t>1652719152</t>
  </si>
  <si>
    <t>https://podminky.urs.cz/item/CS_URS_2022_02/725319111</t>
  </si>
  <si>
    <t>62</t>
  </si>
  <si>
    <t>55231079</t>
  </si>
  <si>
    <t>dřez nerez s odkládací ploškou vestavný matný 560x480 mm s velkým výtokovým otvorem 3 1/2"</t>
  </si>
  <si>
    <t>-1719940943</t>
  </si>
  <si>
    <t>63</t>
  </si>
  <si>
    <t>725819202</t>
  </si>
  <si>
    <t>Ventily montáž ventilů ostatních typů nástěnných G 3/4"</t>
  </si>
  <si>
    <t>1743380536</t>
  </si>
  <si>
    <t>https://podminky.urs.cz/item/CS_URS_2022_02/725819202</t>
  </si>
  <si>
    <t>64</t>
  </si>
  <si>
    <t>55111982</t>
  </si>
  <si>
    <t>ventil rohový pračkový 3/4"</t>
  </si>
  <si>
    <t>284039565</t>
  </si>
  <si>
    <t>65</t>
  </si>
  <si>
    <t>725819401</t>
  </si>
  <si>
    <t>Ventily montáž ventilů ostatních typů rohových s připojovací trubičkou G 1/2"</t>
  </si>
  <si>
    <t>-1579107093</t>
  </si>
  <si>
    <t>https://podminky.urs.cz/item/CS_URS_2022_02/725819401</t>
  </si>
  <si>
    <t>66</t>
  </si>
  <si>
    <t>55141001</t>
  </si>
  <si>
    <t>kohout kulový rohový mosazný R 1/2"x3/8"</t>
  </si>
  <si>
    <t>1857382069</t>
  </si>
  <si>
    <t>67</t>
  </si>
  <si>
    <t>725820801</t>
  </si>
  <si>
    <t>Demontáž baterií nástěnných do G 3/4</t>
  </si>
  <si>
    <t>1487798168</t>
  </si>
  <si>
    <t>https://podminky.urs.cz/item/CS_URS_2022_02/725820801</t>
  </si>
  <si>
    <t>68</t>
  </si>
  <si>
    <t>725820802</t>
  </si>
  <si>
    <t>Demontáž baterií stojánkových do 1 otvoru</t>
  </si>
  <si>
    <t>2056489106</t>
  </si>
  <si>
    <t>https://podminky.urs.cz/item/CS_URS_2022_02/725820802</t>
  </si>
  <si>
    <t>69</t>
  </si>
  <si>
    <t>725829111</t>
  </si>
  <si>
    <t>Baterie dřezové montáž ostatních typů stojánkových G 1/2"</t>
  </si>
  <si>
    <t>-2070575004</t>
  </si>
  <si>
    <t>https://podminky.urs.cz/item/CS_URS_2022_02/725829111</t>
  </si>
  <si>
    <t>70</t>
  </si>
  <si>
    <t>55143181</t>
  </si>
  <si>
    <t>baterie dřezová páková stojánková do 1 otvoru s otáčivým ústím dl ramínka 265mm</t>
  </si>
  <si>
    <t>2074014051</t>
  </si>
  <si>
    <t>71</t>
  </si>
  <si>
    <t>725829131</t>
  </si>
  <si>
    <t>Baterie umyvadlové montáž ostatních typů stojánkových G 1/2"</t>
  </si>
  <si>
    <t>-1227301912</t>
  </si>
  <si>
    <t>https://podminky.urs.cz/item/CS_URS_2022_02/725829131</t>
  </si>
  <si>
    <t>72</t>
  </si>
  <si>
    <t>55145686</t>
  </si>
  <si>
    <t>baterie umyvadlová stojánková páková</t>
  </si>
  <si>
    <t>416864427</t>
  </si>
  <si>
    <t>73</t>
  </si>
  <si>
    <t>725839101</t>
  </si>
  <si>
    <t>Baterie vanové montáž ostatních typů nástěnných nebo stojánkových G 1/2"</t>
  </si>
  <si>
    <t>1572809362</t>
  </si>
  <si>
    <t>https://podminky.urs.cz/item/CS_URS_2022_02/725839101</t>
  </si>
  <si>
    <t>74</t>
  </si>
  <si>
    <t>55144949</t>
  </si>
  <si>
    <t>baterie vanová/sprchová nástěnná páková 150mm chrom</t>
  </si>
  <si>
    <t>-1509877777</t>
  </si>
  <si>
    <t>75</t>
  </si>
  <si>
    <t>725869218</t>
  </si>
  <si>
    <t>Zápachové uzávěrky zařizovacích předmětů montáž zápachových uzávěrek dřezových dvoudílných U-sifonů</t>
  </si>
  <si>
    <t>-2014764748</t>
  </si>
  <si>
    <t>https://podminky.urs.cz/item/CS_URS_2022_02/725869218</t>
  </si>
  <si>
    <t>76</t>
  </si>
  <si>
    <t>55161117</t>
  </si>
  <si>
    <t>uzávěrka zápachová dřezová s přípojkou pro myčku a pračku DN 40</t>
  </si>
  <si>
    <t>1118385133</t>
  </si>
  <si>
    <t>77</t>
  </si>
  <si>
    <t>55161314</t>
  </si>
  <si>
    <t>uzávěrka zápachová umyvadlová s přípojkou pračky DN 40</t>
  </si>
  <si>
    <t>-118795945</t>
  </si>
  <si>
    <t>78</t>
  </si>
  <si>
    <t>55161620</t>
  </si>
  <si>
    <t>uzávěrka zápachová pro vany sprchových koutů samočisticí s kulovým kloubem na odtoku DN 40/50 a přepadovou trubicí</t>
  </si>
  <si>
    <t>-545734629</t>
  </si>
  <si>
    <t>79</t>
  </si>
  <si>
    <t>998725203</t>
  </si>
  <si>
    <t>Přesun hmot pro zařizovací předměty stanovený procentní sazbou (%) z ceny vodorovná dopravní vzdálenost do 50 m v objektech výšky přes 12 do 24 m</t>
  </si>
  <si>
    <t>1445826433</t>
  </si>
  <si>
    <t>https://podminky.urs.cz/item/CS_URS_2022_02/998725203</t>
  </si>
  <si>
    <t>741</t>
  </si>
  <si>
    <t>Elektroinstalace - silnoproud</t>
  </si>
  <si>
    <t>80</t>
  </si>
  <si>
    <t>741112002</t>
  </si>
  <si>
    <t>Montáž krabic elektroinstalačních bez napojení na trubky a lišty, demontáže a montáže víčka a přístroje protahovacích nebo odbočných zapuštěných plastových kruhových pro sádrokartonové příčky</t>
  </si>
  <si>
    <t>725817659</t>
  </si>
  <si>
    <t>https://podminky.urs.cz/item/CS_URS_2022_02/741112002</t>
  </si>
  <si>
    <t>81</t>
  </si>
  <si>
    <t>34571465</t>
  </si>
  <si>
    <t>krabice do dutých stěn PVC přístrojová kruhová D 70mm hluboká</t>
  </si>
  <si>
    <t>1950789432</t>
  </si>
  <si>
    <t>82</t>
  </si>
  <si>
    <t>741122016</t>
  </si>
  <si>
    <t>Montáž kabelů měděných bez ukončení uložených pod omítku plných kulatých (např. CYKY), počtu a průřezu žil 3x2,5 až 6 mm2</t>
  </si>
  <si>
    <t>-1924342847</t>
  </si>
  <si>
    <t>https://podminky.urs.cz/item/CS_URS_2022_02/741122016</t>
  </si>
  <si>
    <t>montáž kabelů zásuvkových okruhů</t>
  </si>
  <si>
    <t>83</t>
  </si>
  <si>
    <t>34111036</t>
  </si>
  <si>
    <t>kabel instalační jádro Cu plné izolace PVC plášť PVC 450/750V (CYKY) 3x2,5mm2</t>
  </si>
  <si>
    <t>3194406</t>
  </si>
  <si>
    <t>dodávka kabelů zásuvkových okruhů a přímotopu</t>
  </si>
  <si>
    <t>25*1,3</t>
  </si>
  <si>
    <t>84</t>
  </si>
  <si>
    <t>741310111</t>
  </si>
  <si>
    <t>Montáž spínačů jedno nebo dvoupólových polozapuštěných nebo zapuštěných se zapojením vodičů bezšroubové připojení ovladačů, řazení 0/1-tlačítkových vypínacích</t>
  </si>
  <si>
    <t>663212665</t>
  </si>
  <si>
    <t>https://podminky.urs.cz/item/CS_URS_2022_02/741310111</t>
  </si>
  <si>
    <t>85</t>
  </si>
  <si>
    <t>ABB.3559A01345</t>
  </si>
  <si>
    <t>Přístroj spínače jednopólového, řazení 1, 1So</t>
  </si>
  <si>
    <t>-1554342468</t>
  </si>
  <si>
    <t>86</t>
  </si>
  <si>
    <t>741311813</t>
  </si>
  <si>
    <t>Demontáž spínačů bez zachování funkčnosti (do suti) nástěnných, pro prostředí normální do 10 A, připojení šroubové do 2 svorek</t>
  </si>
  <si>
    <t>1922861493</t>
  </si>
  <si>
    <t>https://podminky.urs.cz/item/CS_URS_2022_02/741311813</t>
  </si>
  <si>
    <t>87</t>
  </si>
  <si>
    <t>741313001</t>
  </si>
  <si>
    <t>Montáž zásuvek domovních se zapojením vodičů bezšroubové připojení polozapuštěných nebo zapuštěných 10/16 A, provedení 2P + PE</t>
  </si>
  <si>
    <t>-955709610</t>
  </si>
  <si>
    <t>https://podminky.urs.cz/item/CS_URS_2022_02/741313001</t>
  </si>
  <si>
    <t>88</t>
  </si>
  <si>
    <t>ABB.5519AA02357B</t>
  </si>
  <si>
    <t>Zásuvka jednonásobná, chráněná, s clonkami, s bezšroub. svorkami Tango®</t>
  </si>
  <si>
    <t>500397732</t>
  </si>
  <si>
    <t>89</t>
  </si>
  <si>
    <t>ABB.5513AC02357B</t>
  </si>
  <si>
    <t>Zásuvka dvojnásobná s ochr. kolíky, s clonkami, s natočenou dutinou Tango®</t>
  </si>
  <si>
    <t>172750718</t>
  </si>
  <si>
    <t>90</t>
  </si>
  <si>
    <t>741315823</t>
  </si>
  <si>
    <t>Demontáž zásuvek bez zachování funkčnosti (do suti) domovních polozapuštěných nebo zapuštěných, pro prostředí normální do 16 A, připojení šroubové 2P+PE</t>
  </si>
  <si>
    <t>243880892</t>
  </si>
  <si>
    <t>https://podminky.urs.cz/item/CS_URS_2022_02/741315823</t>
  </si>
  <si>
    <t>91</t>
  </si>
  <si>
    <t>741370001</t>
  </si>
  <si>
    <t>Montáž svítidel žárovkových se zapojením vodičů bytových nebo společenských místností stropních přisazených 1 zdroj bez skla</t>
  </si>
  <si>
    <t>773726944</t>
  </si>
  <si>
    <t>https://podminky.urs.cz/item/CS_URS_2022_02/741370001</t>
  </si>
  <si>
    <t>92</t>
  </si>
  <si>
    <t>34513152</t>
  </si>
  <si>
    <t>objímka žárovky E27 svorcová 10x1 keramická 1332-837 s kovovým kroužkem</t>
  </si>
  <si>
    <t>89154397</t>
  </si>
  <si>
    <t>93</t>
  </si>
  <si>
    <t>741370002</t>
  </si>
  <si>
    <t>Montáž svítidel žárovkových se zapojením vodičů bytových nebo společenských místností stropních přisazených 1 zdroj se sklem</t>
  </si>
  <si>
    <t>-732336733</t>
  </si>
  <si>
    <t>https://podminky.urs.cz/item/CS_URS_2022_02/741370002</t>
  </si>
  <si>
    <t>94</t>
  </si>
  <si>
    <t>34821275</t>
  </si>
  <si>
    <t>svítidlo interiérové žárovkové IP42, max. 60W E27</t>
  </si>
  <si>
    <t>1051465810</t>
  </si>
  <si>
    <t>95</t>
  </si>
  <si>
    <t>741311021</t>
  </si>
  <si>
    <t>Montáž sporáku elektro s keramickou deskou</t>
  </si>
  <si>
    <t>526493758</t>
  </si>
  <si>
    <t>https://podminky.urs.cz/item/CS_URS_2022_02/741311021</t>
  </si>
  <si>
    <t>96</t>
  </si>
  <si>
    <t>RMAT0011</t>
  </si>
  <si>
    <t>Sporák elektrický se sklokeramickou varnou deskou</t>
  </si>
  <si>
    <t>2088053051</t>
  </si>
  <si>
    <t>97</t>
  </si>
  <si>
    <t>741810001</t>
  </si>
  <si>
    <t>Zkoušky a prohlídky elektrických rozvodů a zařízení celková prohlídka a vyhotovení revizní zprávy pro objem montážních prací do 100 tis. Kč</t>
  </si>
  <si>
    <t>-159624020</t>
  </si>
  <si>
    <t>https://podminky.urs.cz/item/CS_URS_2022_02/741810001</t>
  </si>
  <si>
    <t>98</t>
  </si>
  <si>
    <t>998741203</t>
  </si>
  <si>
    <t>Přesun hmot pro silnoproud stanovený procentní sazbou (%) z ceny vodorovná dopravní vzdálenost do 50 m v objektech výšky přes 12 do 24 m</t>
  </si>
  <si>
    <t>-2041504101</t>
  </si>
  <si>
    <t>https://podminky.urs.cz/item/CS_URS_2022_02/998741203</t>
  </si>
  <si>
    <t>742</t>
  </si>
  <si>
    <t>Elektroinstalace - slaboproud</t>
  </si>
  <si>
    <t>99</t>
  </si>
  <si>
    <t>742121001</t>
  </si>
  <si>
    <t>Montáž kabelů sdělovacích pro vnitřní rozvody počtu žil do 15</t>
  </si>
  <si>
    <t>679114847</t>
  </si>
  <si>
    <t>https://podminky.urs.cz/item/CS_URS_2022_02/742121001</t>
  </si>
  <si>
    <t>drážky na koaxiální kabel TV</t>
  </si>
  <si>
    <t>100</t>
  </si>
  <si>
    <t>34121122</t>
  </si>
  <si>
    <t>kabel sdělovací jádro Cu plné izolace PVC plášť PVC 100V (SYKY) 5x2x0,5mm2</t>
  </si>
  <si>
    <t>-1391236630</t>
  </si>
  <si>
    <t>21*1,2 "Přepočtené koeficientem množství</t>
  </si>
  <si>
    <t>101</t>
  </si>
  <si>
    <t>742210121</t>
  </si>
  <si>
    <t>Montáž hlásiče automatického bodového</t>
  </si>
  <si>
    <t>420616945</t>
  </si>
  <si>
    <t>https://podminky.urs.cz/item/CS_URS_2022_02/742210121</t>
  </si>
  <si>
    <t>102</t>
  </si>
  <si>
    <t>40483010</t>
  </si>
  <si>
    <t>detektor kouře a teploty kombinovaný bezdrátový</t>
  </si>
  <si>
    <t>-2031151654</t>
  </si>
  <si>
    <t>103</t>
  </si>
  <si>
    <t>742420051</t>
  </si>
  <si>
    <t>Montáž společné televizní antény antenního rozbočovače</t>
  </si>
  <si>
    <t>1295632914</t>
  </si>
  <si>
    <t>https://podminky.urs.cz/item/CS_URS_2022_02/742420051</t>
  </si>
  <si>
    <t>104</t>
  </si>
  <si>
    <t>742420121</t>
  </si>
  <si>
    <t>Montáž společné televizní antény televizní zásuvky koncové nebo průběžné</t>
  </si>
  <si>
    <t>1599845506</t>
  </si>
  <si>
    <t>https://podminky.urs.cz/item/CS_URS_2022_02/742420121</t>
  </si>
  <si>
    <t>105</t>
  </si>
  <si>
    <t>998742203</t>
  </si>
  <si>
    <t>Přesun hmot pro slaboproud stanovený procentní sazbou (%) z ceny vodorovná dopravní vzdálenost do 50 m v objektech výšky přes 12 do 24 m</t>
  </si>
  <si>
    <t>589795268</t>
  </si>
  <si>
    <t>https://podminky.urs.cz/item/CS_URS_2022_02/998742203</t>
  </si>
  <si>
    <t>751</t>
  </si>
  <si>
    <t>Vzduchotechnika</t>
  </si>
  <si>
    <t>106</t>
  </si>
  <si>
    <t>751111051</t>
  </si>
  <si>
    <t>Montáž ventilátoru axiálního nízkotlakého podhledového, průměru do 100 mm</t>
  </si>
  <si>
    <t>1737892423</t>
  </si>
  <si>
    <t>https://podminky.urs.cz/item/CS_URS_2022_02/751111051</t>
  </si>
  <si>
    <t>107</t>
  </si>
  <si>
    <t>42914501</t>
  </si>
  <si>
    <t>ventilátor axiální tichý malý plastový IP45 výkon 8-13W D 100mm</t>
  </si>
  <si>
    <t>-1333155234</t>
  </si>
  <si>
    <t>108</t>
  </si>
  <si>
    <t>751377011</t>
  </si>
  <si>
    <t>Montáž odsávacích stropů, zákrytů odsávacího zákrytu (digestoř) bytového vestavěného</t>
  </si>
  <si>
    <t>-1670348724</t>
  </si>
  <si>
    <t>https://podminky.urs.cz/item/CS_URS_2022_02/751377011</t>
  </si>
  <si>
    <t>109</t>
  </si>
  <si>
    <t>42958001</t>
  </si>
  <si>
    <t>odsavač par vestavěný výsuvný (digestoř) nerez, max. výkon 640 m3/hod</t>
  </si>
  <si>
    <t>108009807</t>
  </si>
  <si>
    <t>110</t>
  </si>
  <si>
    <t>998751202</t>
  </si>
  <si>
    <t>Přesun hmot pro vzduchotechniku stanovený procentní sazbou (%) z ceny vodorovná dopravní vzdálenost do 50 m v objektech výšky přes 12 do 24 m</t>
  </si>
  <si>
    <t>1264126331</t>
  </si>
  <si>
    <t>https://podminky.urs.cz/item/CS_URS_2022_02/998751202</t>
  </si>
  <si>
    <t>763</t>
  </si>
  <si>
    <t>Konstrukce suché výstavby</t>
  </si>
  <si>
    <t>111</t>
  </si>
  <si>
    <t>763111741</t>
  </si>
  <si>
    <t>Příčka ze sádrokartonových desek ostatní konstrukce a práce na příčkách ze sádrokartonových desek montáž parotěsné zábrany</t>
  </si>
  <si>
    <t>-1988204382</t>
  </si>
  <si>
    <t>https://podminky.urs.cz/item/CS_URS_2022_02/763111741</t>
  </si>
  <si>
    <t>112</t>
  </si>
  <si>
    <t>28329274</t>
  </si>
  <si>
    <t>fólie PE vyztužená pro parotěsnou vrstvu (reakce na oheň - třída E) 110g/m2</t>
  </si>
  <si>
    <t>-1231792170</t>
  </si>
  <si>
    <t>5,104*1,1235 'Přepočtené koeficientem množství</t>
  </si>
  <si>
    <t>113</t>
  </si>
  <si>
    <t>763121415</t>
  </si>
  <si>
    <t>Stěna předsazená ze sádrokartonových desek s nosnou konstrukcí z ocelových profilů CW, UW jednoduše opláštěná deskou standardní A tl. 12,5 mm bez izolace, EI 15, stěna tl. 112,5 mm, profil 100</t>
  </si>
  <si>
    <t>1280963587</t>
  </si>
  <si>
    <t>https://podminky.urs.cz/item/CS_URS_2022_02/763121415</t>
  </si>
  <si>
    <t>114</t>
  </si>
  <si>
    <t>763172321</t>
  </si>
  <si>
    <t>Montáž dvířek revizních vel. 150x300 mm pro příčky a předsazené stěny</t>
  </si>
  <si>
    <t>-1102358822</t>
  </si>
  <si>
    <t>https://podminky.urs.cz/item/CS_URS_2022_02/763172321</t>
  </si>
  <si>
    <t>115</t>
  </si>
  <si>
    <t>59030710</t>
  </si>
  <si>
    <t>dvířka revizní jednokřídlá s automatickým zámkem 150x300mm</t>
  </si>
  <si>
    <t>1472120735</t>
  </si>
  <si>
    <t>116</t>
  </si>
  <si>
    <t>998763202</t>
  </si>
  <si>
    <t>Přesun hmot pro dřevostavby stanovený procentní sazbou (%) z ceny vodorovná dopravní vzdálenost do 50 m v objektech výšky přes 12 do 24 m</t>
  </si>
  <si>
    <t>-524253159</t>
  </si>
  <si>
    <t>https://podminky.urs.cz/item/CS_URS_2022_02/998763202</t>
  </si>
  <si>
    <t>766</t>
  </si>
  <si>
    <t>Konstrukce truhlářské</t>
  </si>
  <si>
    <t>117</t>
  </si>
  <si>
    <t>766491851</t>
  </si>
  <si>
    <t>Demontáž ostatních truhlářských konstrukcí prahů dveří jednokřídlových</t>
  </si>
  <si>
    <t>-1850161766</t>
  </si>
  <si>
    <t>https://podminky.urs.cz/item/CS_URS_2022_02/766491851</t>
  </si>
  <si>
    <t>118</t>
  </si>
  <si>
    <t>766621921</t>
  </si>
  <si>
    <t>Oprava oken jednoduchých otevíravých tmelením</t>
  </si>
  <si>
    <t>CS ÚRS 2022 01</t>
  </si>
  <si>
    <t>-2035999375</t>
  </si>
  <si>
    <t>https://podminky.urs.cz/item/CS_URS_2022_01/766621921</t>
  </si>
  <si>
    <t>119</t>
  </si>
  <si>
    <t>766622862</t>
  </si>
  <si>
    <t>Demontáž okenních konstrukcí k opětovnému použití vyvěšení křídel dřevěných nebo plastových okenních, plochy otvoru přes 1,5 m2</t>
  </si>
  <si>
    <t>-834515983</t>
  </si>
  <si>
    <t>https://podminky.urs.cz/item/CS_URS_2022_02/766622862</t>
  </si>
  <si>
    <t>120</t>
  </si>
  <si>
    <t>766660001</t>
  </si>
  <si>
    <t>Montáž dveřních křídel dřevěných nebo plastových otevíravých do ocelové zárubně povrchově upravených jednokřídlových, šířky do 800 mm</t>
  </si>
  <si>
    <t>1641444748</t>
  </si>
  <si>
    <t>https://podminky.urs.cz/item/CS_URS_2022_02/766660001</t>
  </si>
  <si>
    <t>121</t>
  </si>
  <si>
    <t>61161000</t>
  </si>
  <si>
    <t>dveře jednokřídlé voštinové povrch lakovaný plné 600x1970-2100mm</t>
  </si>
  <si>
    <t>-176463043</t>
  </si>
  <si>
    <t>122</t>
  </si>
  <si>
    <t>61161001</t>
  </si>
  <si>
    <t>dveře jednokřídlé voštinové povrch lakovaný plné 700x1970-2100mm</t>
  </si>
  <si>
    <t>1959753753</t>
  </si>
  <si>
    <t>123</t>
  </si>
  <si>
    <t>61161008</t>
  </si>
  <si>
    <t>dveře jednokřídlé voštinové povrch lakovaný částečně prosklené 800x1970-2100mm</t>
  </si>
  <si>
    <t>-560009965</t>
  </si>
  <si>
    <t>124</t>
  </si>
  <si>
    <t>766660723</t>
  </si>
  <si>
    <t>Montáž dveřních doplňků dveřního kování interiérového lůžka protiplechu</t>
  </si>
  <si>
    <t>2113349268</t>
  </si>
  <si>
    <t>https://podminky.urs.cz/item/CS_URS_2022_02/766660723</t>
  </si>
  <si>
    <t>125</t>
  </si>
  <si>
    <t>766663915</t>
  </si>
  <si>
    <t>Oprava dveřních křídel dřevěných ruční seříznutí dveřních křídel z měkkého dřeva</t>
  </si>
  <si>
    <t>403408908</t>
  </si>
  <si>
    <t>https://podminky.urs.cz/item/CS_URS_2022_02/766663915</t>
  </si>
  <si>
    <t>126</t>
  </si>
  <si>
    <t>766691510</t>
  </si>
  <si>
    <t>Montáž ostatních truhlářských konstrukcí těsnění oken a balkónových dveří ve styku křídel s okenním rámem polyuretanovou páskou</t>
  </si>
  <si>
    <t>-530635166</t>
  </si>
  <si>
    <t>https://podminky.urs.cz/item/CS_URS_2022_01/766691510</t>
  </si>
  <si>
    <t>127</t>
  </si>
  <si>
    <t>59071018</t>
  </si>
  <si>
    <t>páska okenní těsnící PUR jednostranně lepící impregnovaná 10-18x25mm</t>
  </si>
  <si>
    <t>1779869609</t>
  </si>
  <si>
    <t>128</t>
  </si>
  <si>
    <t>766691914</t>
  </si>
  <si>
    <t>Ostatní práce vyvěšení nebo zavěšení křídel dřevěných dveřních, plochy do 2 m2</t>
  </si>
  <si>
    <t>1324725043</t>
  </si>
  <si>
    <t>https://podminky.urs.cz/item/CS_URS_2022_02/766691914</t>
  </si>
  <si>
    <t>129</t>
  </si>
  <si>
    <t>766692112</t>
  </si>
  <si>
    <t>Montáž ostatních truhlářských konstrukcí záclonových krytů povrchově upravených bez olištování, délky přes 1750 do 2700 mm</t>
  </si>
  <si>
    <t>-1416041892</t>
  </si>
  <si>
    <t>https://podminky.urs.cz/item/CS_URS_2022_02/766692112</t>
  </si>
  <si>
    <t>130</t>
  </si>
  <si>
    <t>RMAT0007</t>
  </si>
  <si>
    <t>dodávka gárnyže</t>
  </si>
  <si>
    <t>ks</t>
  </si>
  <si>
    <t>-904513528</t>
  </si>
  <si>
    <t>131</t>
  </si>
  <si>
    <t>766695212</t>
  </si>
  <si>
    <t>Montáž ostatních truhlářských konstrukcí prahů dveří jednokřídlových, šířky do 100 mm</t>
  </si>
  <si>
    <t>-1252825448</t>
  </si>
  <si>
    <t>https://podminky.urs.cz/item/CS_URS_2022_02/766695212</t>
  </si>
  <si>
    <t>132</t>
  </si>
  <si>
    <t>61187116</t>
  </si>
  <si>
    <t>práh dveřní dřevěný dubový tl 20mm dl 620mm š 100mm</t>
  </si>
  <si>
    <t>742702104</t>
  </si>
  <si>
    <t>133</t>
  </si>
  <si>
    <t>61187136</t>
  </si>
  <si>
    <t>práh dveřní dřevěný dubový tl 20mm dl 720mm š 100mm</t>
  </si>
  <si>
    <t>1917954763</t>
  </si>
  <si>
    <t>134</t>
  </si>
  <si>
    <t>61187156</t>
  </si>
  <si>
    <t>práh dveřní dřevěný dubový tl 20mm dl 820mm š 100mm</t>
  </si>
  <si>
    <t>-1646202212</t>
  </si>
  <si>
    <t>135</t>
  </si>
  <si>
    <t>766811112</t>
  </si>
  <si>
    <t>Montáž kuchyňské linky od 1200 mm do 2400 mm</t>
  </si>
  <si>
    <t>-645858226</t>
  </si>
  <si>
    <t>https://podminky.urs.cz/item/CS_URS_2022_02/766811112</t>
  </si>
  <si>
    <t>136</t>
  </si>
  <si>
    <t>RMAT0005</t>
  </si>
  <si>
    <t>linka kuchyňská atypická 2400 mm včetně pracovní desky</t>
  </si>
  <si>
    <t>965126930</t>
  </si>
  <si>
    <t>137</t>
  </si>
  <si>
    <t>766821112</t>
  </si>
  <si>
    <t>Montáž nábytku vestavěného korpusu skříně policové dvoukřídlové</t>
  </si>
  <si>
    <t>-1306094919</t>
  </si>
  <si>
    <t>https://podminky.urs.cz/item/CS_URS_2022_02/766821112</t>
  </si>
  <si>
    <t>138</t>
  </si>
  <si>
    <t>RMAT0006</t>
  </si>
  <si>
    <t>skříňka zrcadlová , dveře L/P DEEP 600x15x56 cm bílá s osvětlením</t>
  </si>
  <si>
    <t>-2057878947</t>
  </si>
  <si>
    <t>139</t>
  </si>
  <si>
    <t>998766203</t>
  </si>
  <si>
    <t>Přesun hmot pro konstrukce truhlářské stanovený procentní sazbou (%) z ceny vodorovná dopravní vzdálenost do 50 m v objektech výšky přes 12 do 24 m</t>
  </si>
  <si>
    <t>-1968829569</t>
  </si>
  <si>
    <t>https://podminky.urs.cz/item/CS_URS_2022_02/998766203</t>
  </si>
  <si>
    <t>771</t>
  </si>
  <si>
    <t>Podlahy z dlaždic</t>
  </si>
  <si>
    <t>140</t>
  </si>
  <si>
    <t>771121011</t>
  </si>
  <si>
    <t>Příprava podkladu před provedením dlažby nátěr penetrační na podlahu</t>
  </si>
  <si>
    <t>2080839695</t>
  </si>
  <si>
    <t>https://podminky.urs.cz/item/CS_URS_2022_02/771121011</t>
  </si>
  <si>
    <t xml:space="preserve">koupelna </t>
  </si>
  <si>
    <t>2,12*1,81-0,545*0,37</t>
  </si>
  <si>
    <t xml:space="preserve">WC </t>
  </si>
  <si>
    <t>1,135*0,993-0,17*0,2</t>
  </si>
  <si>
    <t>141</t>
  </si>
  <si>
    <t>771151014</t>
  </si>
  <si>
    <t>Příprava podkladu před provedením dlažby samonivelační stěrka min.pevnosti 20 MPa, tloušťky přes 8 do 10 mm</t>
  </si>
  <si>
    <t>-1699011182</t>
  </si>
  <si>
    <t>https://podminky.urs.cz/item/CS_URS_2022_02/771151014</t>
  </si>
  <si>
    <t>142</t>
  </si>
  <si>
    <t>771573810</t>
  </si>
  <si>
    <t>Demontáž podlah z dlaždic keramických lepených</t>
  </si>
  <si>
    <t>-1004907978</t>
  </si>
  <si>
    <t>https://podminky.urs.cz/item/CS_URS_2022_02/771573810</t>
  </si>
  <si>
    <t>143</t>
  </si>
  <si>
    <t>771574113</t>
  </si>
  <si>
    <t>Montáž podlah z dlaždic keramických lepených flexibilním lepidlem maloformátových hladkých přes 12 do 19 ks/m2</t>
  </si>
  <si>
    <t>407739722</t>
  </si>
  <si>
    <t>https://podminky.urs.cz/item/CS_URS_2022_02/771574113</t>
  </si>
  <si>
    <t>144</t>
  </si>
  <si>
    <t>LSS.TR335061</t>
  </si>
  <si>
    <t>dlaždice slinutá TAURUS GRANIT tmavě béžová 298x298x9mm</t>
  </si>
  <si>
    <t>1868821117</t>
  </si>
  <si>
    <t>4,729*1,1 "Přepočtené koeficientem množství</t>
  </si>
  <si>
    <t>145</t>
  </si>
  <si>
    <t>771577151</t>
  </si>
  <si>
    <t>Montáž podlah z dlaždic keramických kladených do malty Příplatek k cenám za plochu do 5 m2 jednotlivě</t>
  </si>
  <si>
    <t>1294915568</t>
  </si>
  <si>
    <t>https://podminky.urs.cz/item/CS_URS_2022_02/771577151</t>
  </si>
  <si>
    <t>146</t>
  </si>
  <si>
    <t>771577152</t>
  </si>
  <si>
    <t>Montáž podlah z dlaždic keramických kladených do malty Příplatek k cenám za podlahy v omezeném prostoru</t>
  </si>
  <si>
    <t>482841799</t>
  </si>
  <si>
    <t>https://podminky.urs.cz/item/CS_URS_2022_02/771577152</t>
  </si>
  <si>
    <t>147</t>
  </si>
  <si>
    <t>771591115</t>
  </si>
  <si>
    <t>Podlahy - dokončovací práce spárování silikonem</t>
  </si>
  <si>
    <t>-1296013458</t>
  </si>
  <si>
    <t>https://podminky.urs.cz/item/CS_URS_2022_02/771591115</t>
  </si>
  <si>
    <t>2,12*2+1,81*2+1,135*2+0,993*2" koupelna a WC</t>
  </si>
  <si>
    <t>148</t>
  </si>
  <si>
    <t>998771203</t>
  </si>
  <si>
    <t>Přesun hmot pro podlahy z dlaždic stanovený procentní sazbou (%) z ceny vodorovná dopravní vzdálenost do 50 m v objektech výšky přes 12 do 24 m</t>
  </si>
  <si>
    <t>293972942</t>
  </si>
  <si>
    <t>https://podminky.urs.cz/item/CS_URS_2022_02/998771203</t>
  </si>
  <si>
    <t>775</t>
  </si>
  <si>
    <t>Podlahy skládané</t>
  </si>
  <si>
    <t>149</t>
  </si>
  <si>
    <t>775591905</t>
  </si>
  <si>
    <t>Ostatní práce při opravách dřevěných podlah tmelení celoplošné, podlah vlysových, parketových</t>
  </si>
  <si>
    <t>-122065681</t>
  </si>
  <si>
    <t>https://podminky.urs.cz/item/CS_URS_2022_02/775591905</t>
  </si>
  <si>
    <t>150</t>
  </si>
  <si>
    <t>775591919</t>
  </si>
  <si>
    <t>Ostatní práce při opravách dřevěných podlah broušení podlah vlysových, palubkových, parketových nebo mozaikových celkové včetně tmelení s broušením hrubým, středním a jemným</t>
  </si>
  <si>
    <t>2139041964</t>
  </si>
  <si>
    <t>https://podminky.urs.cz/item/CS_URS_2022_02/775591919</t>
  </si>
  <si>
    <t>151</t>
  </si>
  <si>
    <t>775591311</t>
  </si>
  <si>
    <t>Skládané podlahy - ostatní práce lakování jednotlivé operace základní lak</t>
  </si>
  <si>
    <t>-1943308525</t>
  </si>
  <si>
    <t>https://podminky.urs.cz/item/CS_URS_2022_02/775591311</t>
  </si>
  <si>
    <t>152</t>
  </si>
  <si>
    <t>775591316</t>
  </si>
  <si>
    <t>Skládané podlahy - ostatní práce lakování jednotlivé operace mezibroušení mezi vrstvami laku</t>
  </si>
  <si>
    <t>-908316208</t>
  </si>
  <si>
    <t>https://podminky.urs.cz/item/CS_URS_2022_02/775591316</t>
  </si>
  <si>
    <t>153</t>
  </si>
  <si>
    <t>775591312</t>
  </si>
  <si>
    <t>Skládané podlahy - ostatní práce lakování jednotlivé operace vrchní lak pro běžnou zátěž (bytové prostory apod.)</t>
  </si>
  <si>
    <t>-639848879</t>
  </si>
  <si>
    <t>https://podminky.urs.cz/item/CS_URS_2022_02/775591312</t>
  </si>
  <si>
    <t>20,253*2" vrchní lak 2x</t>
  </si>
  <si>
    <t>776</t>
  </si>
  <si>
    <t>Podlahy povlakové</t>
  </si>
  <si>
    <t>154</t>
  </si>
  <si>
    <t>771151012</t>
  </si>
  <si>
    <t>Samonivelační stěrka podlah pevnosti 20 MPa tl přes 3 do 5 mm</t>
  </si>
  <si>
    <t>-1535537992</t>
  </si>
  <si>
    <t>https://podminky.urs.cz/item/CS_URS_2022_02/771151012</t>
  </si>
  <si>
    <t>155</t>
  </si>
  <si>
    <t>776121112</t>
  </si>
  <si>
    <t>Příprava podkladu penetrace vodou ředitelná podlah</t>
  </si>
  <si>
    <t>207579330</t>
  </si>
  <si>
    <t>https://podminky.urs.cz/item/CS_URS_2022_02/776121112</t>
  </si>
  <si>
    <t>156</t>
  </si>
  <si>
    <t>776201812</t>
  </si>
  <si>
    <t>Demontáž povlakových podlahovin lepených ručně s podložkou</t>
  </si>
  <si>
    <t>917984126</t>
  </si>
  <si>
    <t>https://podminky.urs.cz/item/CS_URS_2022_02/776201812</t>
  </si>
  <si>
    <t>157</t>
  </si>
  <si>
    <t>776221111</t>
  </si>
  <si>
    <t>Montáž podlahovin z PVC lepením standardním lepidlem z pásů standardních</t>
  </si>
  <si>
    <t>-879179904</t>
  </si>
  <si>
    <t>https://podminky.urs.cz/item/CS_URS_2022_02/776221111</t>
  </si>
  <si>
    <t>158</t>
  </si>
  <si>
    <t>28412245</t>
  </si>
  <si>
    <t>krytina podlahová heterogenní š 1,5m tl 2mm</t>
  </si>
  <si>
    <t>CS ÚRS 2023 01</t>
  </si>
  <si>
    <t>156620725</t>
  </si>
  <si>
    <t>22,123*1,1</t>
  </si>
  <si>
    <t>159</t>
  </si>
  <si>
    <t>776223111</t>
  </si>
  <si>
    <t>Montáž podlahovin z PVC spoj podlah svařováním za tepla (včetně frézování)</t>
  </si>
  <si>
    <t>-1480606473</t>
  </si>
  <si>
    <t>https://podminky.urs.cz/item/CS_URS_2022_02/776223111</t>
  </si>
  <si>
    <t>160</t>
  </si>
  <si>
    <t>776410811</t>
  </si>
  <si>
    <t>Demontáž soklíků nebo lišt pryžových nebo plastových</t>
  </si>
  <si>
    <t>1003414377</t>
  </si>
  <si>
    <t>https://podminky.urs.cz/item/CS_URS_2022_02/776410811</t>
  </si>
  <si>
    <t>3,93*2+2,12*2-0,8*3-0,6*2-0,7" Chodba</t>
  </si>
  <si>
    <t>4,02*2+3,18*2-0,8" Kuchyň</t>
  </si>
  <si>
    <t>1,38*2+0,73*2-0,6" Komora</t>
  </si>
  <si>
    <t>5,55*2+3,945*2-0,8" Obývací pokoj</t>
  </si>
  <si>
    <t>161</t>
  </si>
  <si>
    <t>776411111</t>
  </si>
  <si>
    <t>Montáž soklíků lepením obvodových, výšky do 80 mm</t>
  </si>
  <si>
    <t>1293811417</t>
  </si>
  <si>
    <t>https://podminky.urs.cz/item/CS_URS_2022_02/776411111</t>
  </si>
  <si>
    <t>162</t>
  </si>
  <si>
    <t>28411008</t>
  </si>
  <si>
    <t>lišta soklová PVC 16x60mm</t>
  </si>
  <si>
    <t>-1526212470</t>
  </si>
  <si>
    <t>25,02*1,1 "Přepočtené koeficientem množství</t>
  </si>
  <si>
    <t>163</t>
  </si>
  <si>
    <t>998776203</t>
  </si>
  <si>
    <t>Přesun hmot pro podlahy povlakové stanovený procentní sazbou (%) z ceny vodorovná dopravní vzdálenost do 50 m v objektech výšky přes 12 do 24 m</t>
  </si>
  <si>
    <t>579492583</t>
  </si>
  <si>
    <t>https://podminky.urs.cz/item/CS_URS_2022_02/998776203</t>
  </si>
  <si>
    <t>781</t>
  </si>
  <si>
    <t>Dokončovací práce - obklady</t>
  </si>
  <si>
    <t>164</t>
  </si>
  <si>
    <t>781121011</t>
  </si>
  <si>
    <t>Příprava podkladu před provedením obkladu nátěr penetrační na stěnu</t>
  </si>
  <si>
    <t>-1099967129</t>
  </si>
  <si>
    <t>https://podminky.urs.cz/item/CS_URS_2022_02/781121011</t>
  </si>
  <si>
    <t>165</t>
  </si>
  <si>
    <t>781471810</t>
  </si>
  <si>
    <t>Demontáž obkladů z dlaždic keramických kladených do malty</t>
  </si>
  <si>
    <t>-1599459064</t>
  </si>
  <si>
    <t>https://podminky.urs.cz/item/CS_URS_2022_02/781471810</t>
  </si>
  <si>
    <t>166</t>
  </si>
  <si>
    <t>781474113</t>
  </si>
  <si>
    <t>Montáž obkladů vnitřních stěn z dlaždic keramických lepených flexibilním lepidlem maloformátových hladkých přes 12 do 19 ks/m2</t>
  </si>
  <si>
    <t>-1027330223</t>
  </si>
  <si>
    <t>https://podminky.urs.cz/item/CS_URS_2022_02/781474113</t>
  </si>
  <si>
    <t>167</t>
  </si>
  <si>
    <t>59761071</t>
  </si>
  <si>
    <t>obklad keramický hladký přes 12 do 19ks/m2</t>
  </si>
  <si>
    <t>1596156369</t>
  </si>
  <si>
    <t>21,604*1,1 "Přepočtené koeficientem množství</t>
  </si>
  <si>
    <t>168</t>
  </si>
  <si>
    <t>781477111</t>
  </si>
  <si>
    <t>Montáž obkladů vnitřních stěn z dlaždic keramických Příplatek k cenám za plochu do 10 m2 jednotlivě</t>
  </si>
  <si>
    <t>-246991634</t>
  </si>
  <si>
    <t>https://podminky.urs.cz/item/CS_URS_2022_02/781477111</t>
  </si>
  <si>
    <t>169</t>
  </si>
  <si>
    <t>781477112</t>
  </si>
  <si>
    <t>Montáž obkladů vnitřních stěn z dlaždic keramických Příplatek k cenám za obklady v omezeném prostoru</t>
  </si>
  <si>
    <t>-763859031</t>
  </si>
  <si>
    <t>https://podminky.urs.cz/item/CS_URS_2022_02/781477112</t>
  </si>
  <si>
    <t>170</t>
  </si>
  <si>
    <t>781493111</t>
  </si>
  <si>
    <t>Obklad - dokončující práce profily ukončovací lepené standardním lepidlem rohové</t>
  </si>
  <si>
    <t>1280706392</t>
  </si>
  <si>
    <t>https://podminky.urs.cz/item/CS_URS_2022_02/781493111</t>
  </si>
  <si>
    <t>7*1,5+6*2+0,6</t>
  </si>
  <si>
    <t>171</t>
  </si>
  <si>
    <t>781493511</t>
  </si>
  <si>
    <t>Obklad - dokončující práce profily ukončovací lepené standardním lepidlem ukončovací</t>
  </si>
  <si>
    <t>-985231743</t>
  </si>
  <si>
    <t>https://podminky.urs.cz/item/CS_URS_2022_02/781493511</t>
  </si>
  <si>
    <t>2,12*2+1,81*2+0,993*2+1,135*2+0,6*2-0,7-0,6</t>
  </si>
  <si>
    <t>172</t>
  </si>
  <si>
    <t>998781203</t>
  </si>
  <si>
    <t>Přesun hmot pro obklady keramické stanovený procentní sazbou (%) z ceny vodorovná dopravní vzdálenost do 50 m v objektech výšky přes 12 do 24 m</t>
  </si>
  <si>
    <t>1656475356</t>
  </si>
  <si>
    <t>https://podminky.urs.cz/item/CS_URS_2022_02/998781203</t>
  </si>
  <si>
    <t>783</t>
  </si>
  <si>
    <t>Dokončovací práce - nátěry</t>
  </si>
  <si>
    <t>173</t>
  </si>
  <si>
    <t>783000125</t>
  </si>
  <si>
    <t>Zakrývání konstrukcí včetně pozdějšího odkrytí konstrukcí nebo prvků obalením fólií</t>
  </si>
  <si>
    <t>-2055271950</t>
  </si>
  <si>
    <t>https://podminky.urs.cz/item/CS_URS_2022_02/783000125</t>
  </si>
  <si>
    <t>(2,92*1,62)*2+(0,52*0,7)*2+0,48*0,71+1,6</t>
  </si>
  <si>
    <t>174</t>
  </si>
  <si>
    <t>28323156</t>
  </si>
  <si>
    <t>fólie pro malířské potřeby zakrývací tl 41µ 4x5m</t>
  </si>
  <si>
    <t>-655935657</t>
  </si>
  <si>
    <t>175</t>
  </si>
  <si>
    <t>783101203</t>
  </si>
  <si>
    <t>Příprava podkladu truhlářských konstrukcí před provedením nátěru broušení smirkovým papírem nebo plátnem jemné</t>
  </si>
  <si>
    <t>1542805707</t>
  </si>
  <si>
    <t>https://podminky.urs.cz/item/CS_URS_2022_02/783101203</t>
  </si>
  <si>
    <t>176</t>
  </si>
  <si>
    <t>783101403</t>
  </si>
  <si>
    <t>Příprava podkladu truhlářských konstrukcí před provedením nátěru oprášení</t>
  </si>
  <si>
    <t>1152669886</t>
  </si>
  <si>
    <t>https://podminky.urs.cz/item/CS_URS_2022_02/783101403</t>
  </si>
  <si>
    <t>177</t>
  </si>
  <si>
    <t>783106805</t>
  </si>
  <si>
    <t>Odstranění nátěrů z truhlářských konstrukcí opálením s obroušením</t>
  </si>
  <si>
    <t>-217616722</t>
  </si>
  <si>
    <t>https://podminky.urs.cz/item/CS_URS_2022_02/783106805</t>
  </si>
  <si>
    <t>178</t>
  </si>
  <si>
    <t>783114101</t>
  </si>
  <si>
    <t>Základní nátěr truhlářských konstrukcí jednonásobný syntetický</t>
  </si>
  <si>
    <t>1273827654</t>
  </si>
  <si>
    <t>https://podminky.urs.cz/item/CS_URS_2022_02/783114101</t>
  </si>
  <si>
    <t>179</t>
  </si>
  <si>
    <t>783117101</t>
  </si>
  <si>
    <t>Krycí nátěr truhlářských konstrukcí jednonásobný syntetický</t>
  </si>
  <si>
    <t>53884326</t>
  </si>
  <si>
    <t>https://podminky.urs.cz/item/CS_URS_2022_02/783117101</t>
  </si>
  <si>
    <t>180</t>
  </si>
  <si>
    <t>783122131</t>
  </si>
  <si>
    <t>Tmelení truhlářských konstrukcí plošné (plné) včetně přebroušení tmelených míst, tmelem disperzním akrylátovým nebo latexovým</t>
  </si>
  <si>
    <t>1410522143</t>
  </si>
  <si>
    <t>https://podminky.urs.cz/item/CS_URS_2022_02/783122131</t>
  </si>
  <si>
    <t>181</t>
  </si>
  <si>
    <t>783162201</t>
  </si>
  <si>
    <t>Dotmelení skleněných výplní truhlářských konstrukcí tmelem sklenářským</t>
  </si>
  <si>
    <t>534723094</t>
  </si>
  <si>
    <t>https://podminky.urs.cz/item/CS_URS_2022_02/783162201</t>
  </si>
  <si>
    <t>182</t>
  </si>
  <si>
    <t>783301313</t>
  </si>
  <si>
    <t>Příprava podkladu zámečnických konstrukcí před provedením nátěru odmaštění odmašťovačem ředidlovým</t>
  </si>
  <si>
    <t>1132842527</t>
  </si>
  <si>
    <t>https://podminky.urs.cz/item/CS_URS_2022_02/783301313</t>
  </si>
  <si>
    <t>183</t>
  </si>
  <si>
    <t>783315101</t>
  </si>
  <si>
    <t>Mezinátěr zámečnických konstrukcí jednonásobný syntetický standardní</t>
  </si>
  <si>
    <t>284950887</t>
  </si>
  <si>
    <t>https://podminky.urs.cz/item/CS_URS_2022_02/783315101</t>
  </si>
  <si>
    <t>1,6*3+1,2*2+1,4" zárubně</t>
  </si>
  <si>
    <t>184</t>
  </si>
  <si>
    <t>783317101</t>
  </si>
  <si>
    <t>Krycí nátěr (email) zámečnických konstrukcí jednonásobný syntetický standardní</t>
  </si>
  <si>
    <t>1418286741</t>
  </si>
  <si>
    <t>https://podminky.urs.cz/item/CS_URS_2022_02/783317101</t>
  </si>
  <si>
    <t>784</t>
  </si>
  <si>
    <t>Dokončovací práce - malby a tapety</t>
  </si>
  <si>
    <t>185</t>
  </si>
  <si>
    <t>784111011</t>
  </si>
  <si>
    <t>Obroušení podkladu omítky v místnostech výšky do 3,80 m</t>
  </si>
  <si>
    <t>-868509816</t>
  </si>
  <si>
    <t>https://podminky.urs.cz/item/CS_URS_2022_02/784111011</t>
  </si>
  <si>
    <t>186</t>
  </si>
  <si>
    <t>784111031</t>
  </si>
  <si>
    <t>Omytí podkladu omytí v místnostech výšky do 3,80 m</t>
  </si>
  <si>
    <t>475008161</t>
  </si>
  <si>
    <t>https://podminky.urs.cz/item/CS_URS_2022_02/784111031</t>
  </si>
  <si>
    <t>187</t>
  </si>
  <si>
    <t>784121001</t>
  </si>
  <si>
    <t>Oškrabání malby v místnostech výšky do 3,80 m</t>
  </si>
  <si>
    <t>2100309198</t>
  </si>
  <si>
    <t>https://podminky.urs.cz/item/CS_URS_2022_02/784121001</t>
  </si>
  <si>
    <t>188</t>
  </si>
  <si>
    <t>784131013</t>
  </si>
  <si>
    <t>Odstranění tapet lepených výšky do 3,80 m s makulaturou stěn</t>
  </si>
  <si>
    <t>843637500</t>
  </si>
  <si>
    <t>https://podminky.urs.cz/item/CS_URS_2022_02/784131013</t>
  </si>
  <si>
    <t>189</t>
  </si>
  <si>
    <t>784141001</t>
  </si>
  <si>
    <t>Odstranění plísní v místnostech výšky do 3,80 m</t>
  </si>
  <si>
    <t>335989585</t>
  </si>
  <si>
    <t>https://podminky.urs.cz/item/CS_URS_2022_02/784141001</t>
  </si>
  <si>
    <t>4+10+10" komora a WC</t>
  </si>
  <si>
    <t>190</t>
  </si>
  <si>
    <t>784151011</t>
  </si>
  <si>
    <t>Izolování izolačními barvami vodou ředitelnými dvojnásobné v místnostech výšky do 3,80 m</t>
  </si>
  <si>
    <t>536735112</t>
  </si>
  <si>
    <t>https://podminky.urs.cz/item/CS_URS_2022_02/784151011</t>
  </si>
  <si>
    <t>191</t>
  </si>
  <si>
    <t>784181101</t>
  </si>
  <si>
    <t>Penetrace podkladu jednonásobná základní akrylátová bezbarvá v místnostech výšky do 3,80 m</t>
  </si>
  <si>
    <t>-1007894231</t>
  </si>
  <si>
    <t>https://podminky.urs.cz/item/CS_URS_2022_02/784181101</t>
  </si>
  <si>
    <t>192</t>
  </si>
  <si>
    <t>784221101</t>
  </si>
  <si>
    <t>Malby z malířských směsí otěruvzdorných za sucha dvojnásobné, bílé za sucha otěruvzdorné dobře v místnostech výšky do 3,80 m</t>
  </si>
  <si>
    <t>851920677</t>
  </si>
  <si>
    <t>https://podminky.urs.cz/item/CS_URS_2022_02/784221101</t>
  </si>
  <si>
    <t>VRN</t>
  </si>
  <si>
    <t>Vedlejší rozpočtové náklady</t>
  </si>
  <si>
    <t>VRN3</t>
  </si>
  <si>
    <t>Zařízení staveniště</t>
  </si>
  <si>
    <t>193</t>
  </si>
  <si>
    <t>030001000</t>
  </si>
  <si>
    <t>1024</t>
  </si>
  <si>
    <t>-1939184802</t>
  </si>
  <si>
    <t>https://podminky.urs.cz/item/CS_URS_2022_02/030001000</t>
  </si>
  <si>
    <t>VRN7</t>
  </si>
  <si>
    <t>Provozní vlivy</t>
  </si>
  <si>
    <t>194</t>
  </si>
  <si>
    <t>070001000</t>
  </si>
  <si>
    <t>-1717664332</t>
  </si>
  <si>
    <t>https://podminky.urs.cz/item/CS_URS_2022_02/070001000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</si>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</sst>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3" xfId="0" applyNumberFormat="1" applyFont="1" applyBorder="1" applyAlignment="1"/>
    <xf numFmtId="166" fontId="29" fillId="0" borderId="14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1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5" fillId="0" borderId="4" xfId="0" applyFont="1" applyBorder="1" applyAlignment="1">
      <alignment vertical="center"/>
    </xf>
    <xf numFmtId="0" fontId="34" fillId="0" borderId="15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2_02/776410811" TargetMode="External"/><Relationship Id="rId21" Type="http://schemas.openxmlformats.org/officeDocument/2006/relationships/hyperlink" Target="https://podminky.urs.cz/item/CS_URS_2022_02/997013153" TargetMode="External"/><Relationship Id="rId42" Type="http://schemas.openxmlformats.org/officeDocument/2006/relationships/hyperlink" Target="https://podminky.urs.cz/item/CS_URS_2022_02/722220111" TargetMode="External"/><Relationship Id="rId63" Type="http://schemas.openxmlformats.org/officeDocument/2006/relationships/hyperlink" Target="https://podminky.urs.cz/item/CS_URS_2022_02/741112002" TargetMode="External"/><Relationship Id="rId84" Type="http://schemas.openxmlformats.org/officeDocument/2006/relationships/hyperlink" Target="https://podminky.urs.cz/item/CS_URS_2022_02/763172321" TargetMode="External"/><Relationship Id="rId138" Type="http://schemas.openxmlformats.org/officeDocument/2006/relationships/hyperlink" Target="https://podminky.urs.cz/item/CS_URS_2022_02/783317101" TargetMode="External"/><Relationship Id="rId107" Type="http://schemas.openxmlformats.org/officeDocument/2006/relationships/hyperlink" Target="https://podminky.urs.cz/item/CS_URS_2022_02/775591905" TargetMode="External"/><Relationship Id="rId11" Type="http://schemas.openxmlformats.org/officeDocument/2006/relationships/hyperlink" Target="https://podminky.urs.cz/item/CS_URS_2022_02/952901114" TargetMode="External"/><Relationship Id="rId32" Type="http://schemas.openxmlformats.org/officeDocument/2006/relationships/hyperlink" Target="https://podminky.urs.cz/item/CS_URS_2022_02/721174045" TargetMode="External"/><Relationship Id="rId53" Type="http://schemas.openxmlformats.org/officeDocument/2006/relationships/hyperlink" Target="https://podminky.urs.cz/item/CS_URS_2022_02/725319111" TargetMode="External"/><Relationship Id="rId74" Type="http://schemas.openxmlformats.org/officeDocument/2006/relationships/hyperlink" Target="https://podminky.urs.cz/item/CS_URS_2022_02/742121001" TargetMode="External"/><Relationship Id="rId128" Type="http://schemas.openxmlformats.org/officeDocument/2006/relationships/hyperlink" Target="https://podminky.urs.cz/item/CS_URS_2022_02/783000125" TargetMode="External"/><Relationship Id="rId149" Type="http://schemas.openxmlformats.org/officeDocument/2006/relationships/drawing" Target="../drawings/drawing2.xml"/><Relationship Id="rId5" Type="http://schemas.openxmlformats.org/officeDocument/2006/relationships/hyperlink" Target="https://podminky.urs.cz/item/CS_URS_2022_02/612135101" TargetMode="External"/><Relationship Id="rId95" Type="http://schemas.openxmlformats.org/officeDocument/2006/relationships/hyperlink" Target="https://podminky.urs.cz/item/CS_URS_2022_02/766695212" TargetMode="External"/><Relationship Id="rId22" Type="http://schemas.openxmlformats.org/officeDocument/2006/relationships/hyperlink" Target="https://podminky.urs.cz/item/CS_URS_2022_02/997013219" TargetMode="External"/><Relationship Id="rId27" Type="http://schemas.openxmlformats.org/officeDocument/2006/relationships/hyperlink" Target="https://podminky.urs.cz/item/CS_URS_2022_02/711199101" TargetMode="External"/><Relationship Id="rId43" Type="http://schemas.openxmlformats.org/officeDocument/2006/relationships/hyperlink" Target="https://podminky.urs.cz/item/CS_URS_2022_02/722220121" TargetMode="External"/><Relationship Id="rId48" Type="http://schemas.openxmlformats.org/officeDocument/2006/relationships/hyperlink" Target="https://podminky.urs.cz/item/CS_URS_2022_02/725119122" TargetMode="External"/><Relationship Id="rId64" Type="http://schemas.openxmlformats.org/officeDocument/2006/relationships/hyperlink" Target="https://podminky.urs.cz/item/CS_URS_2022_02/741122016" TargetMode="External"/><Relationship Id="rId69" Type="http://schemas.openxmlformats.org/officeDocument/2006/relationships/hyperlink" Target="https://podminky.urs.cz/item/CS_URS_2022_02/741370001" TargetMode="External"/><Relationship Id="rId113" Type="http://schemas.openxmlformats.org/officeDocument/2006/relationships/hyperlink" Target="https://podminky.urs.cz/item/CS_URS_2022_02/776121112" TargetMode="External"/><Relationship Id="rId118" Type="http://schemas.openxmlformats.org/officeDocument/2006/relationships/hyperlink" Target="https://podminky.urs.cz/item/CS_URS_2022_02/776411111" TargetMode="External"/><Relationship Id="rId134" Type="http://schemas.openxmlformats.org/officeDocument/2006/relationships/hyperlink" Target="https://podminky.urs.cz/item/CS_URS_2022_02/783122131" TargetMode="External"/><Relationship Id="rId139" Type="http://schemas.openxmlformats.org/officeDocument/2006/relationships/hyperlink" Target="https://podminky.urs.cz/item/CS_URS_2022_02/784111011" TargetMode="External"/><Relationship Id="rId80" Type="http://schemas.openxmlformats.org/officeDocument/2006/relationships/hyperlink" Target="https://podminky.urs.cz/item/CS_URS_2022_02/751377011" TargetMode="External"/><Relationship Id="rId85" Type="http://schemas.openxmlformats.org/officeDocument/2006/relationships/hyperlink" Target="https://podminky.urs.cz/item/CS_URS_2022_02/998763202" TargetMode="External"/><Relationship Id="rId12" Type="http://schemas.openxmlformats.org/officeDocument/2006/relationships/hyperlink" Target="https://podminky.urs.cz/item/CS_URS_2022_02/952902031" TargetMode="External"/><Relationship Id="rId17" Type="http://schemas.openxmlformats.org/officeDocument/2006/relationships/hyperlink" Target="https://podminky.urs.cz/item/CS_URS_2022_02/978035117" TargetMode="External"/><Relationship Id="rId33" Type="http://schemas.openxmlformats.org/officeDocument/2006/relationships/hyperlink" Target="https://podminky.urs.cz/item/CS_URS_2022_02/721194105" TargetMode="External"/><Relationship Id="rId38" Type="http://schemas.openxmlformats.org/officeDocument/2006/relationships/hyperlink" Target="https://podminky.urs.cz/item/CS_URS_2022_02/722176113" TargetMode="External"/><Relationship Id="rId59" Type="http://schemas.openxmlformats.org/officeDocument/2006/relationships/hyperlink" Target="https://podminky.urs.cz/item/CS_URS_2022_02/725829131" TargetMode="External"/><Relationship Id="rId103" Type="http://schemas.openxmlformats.org/officeDocument/2006/relationships/hyperlink" Target="https://podminky.urs.cz/item/CS_URS_2022_02/771577151" TargetMode="External"/><Relationship Id="rId108" Type="http://schemas.openxmlformats.org/officeDocument/2006/relationships/hyperlink" Target="https://podminky.urs.cz/item/CS_URS_2022_02/775591919" TargetMode="External"/><Relationship Id="rId124" Type="http://schemas.openxmlformats.org/officeDocument/2006/relationships/hyperlink" Target="https://podminky.urs.cz/item/CS_URS_2022_02/781477112" TargetMode="External"/><Relationship Id="rId129" Type="http://schemas.openxmlformats.org/officeDocument/2006/relationships/hyperlink" Target="https://podminky.urs.cz/item/CS_URS_2022_02/783101203" TargetMode="External"/><Relationship Id="rId54" Type="http://schemas.openxmlformats.org/officeDocument/2006/relationships/hyperlink" Target="https://podminky.urs.cz/item/CS_URS_2022_02/725819202" TargetMode="External"/><Relationship Id="rId70" Type="http://schemas.openxmlformats.org/officeDocument/2006/relationships/hyperlink" Target="https://podminky.urs.cz/item/CS_URS_2022_02/741370002" TargetMode="External"/><Relationship Id="rId75" Type="http://schemas.openxmlformats.org/officeDocument/2006/relationships/hyperlink" Target="https://podminky.urs.cz/item/CS_URS_2022_02/742210121" TargetMode="External"/><Relationship Id="rId91" Type="http://schemas.openxmlformats.org/officeDocument/2006/relationships/hyperlink" Target="https://podminky.urs.cz/item/CS_URS_2022_02/766663915" TargetMode="External"/><Relationship Id="rId96" Type="http://schemas.openxmlformats.org/officeDocument/2006/relationships/hyperlink" Target="https://podminky.urs.cz/item/CS_URS_2022_02/766811112" TargetMode="External"/><Relationship Id="rId140" Type="http://schemas.openxmlformats.org/officeDocument/2006/relationships/hyperlink" Target="https://podminky.urs.cz/item/CS_URS_2022_02/784111031" TargetMode="External"/><Relationship Id="rId145" Type="http://schemas.openxmlformats.org/officeDocument/2006/relationships/hyperlink" Target="https://podminky.urs.cz/item/CS_URS_2022_02/784181101" TargetMode="External"/><Relationship Id="rId1" Type="http://schemas.openxmlformats.org/officeDocument/2006/relationships/hyperlink" Target="https://podminky.urs.cz/item/CS_URS_2022_02/346244356" TargetMode="External"/><Relationship Id="rId6" Type="http://schemas.openxmlformats.org/officeDocument/2006/relationships/hyperlink" Target="https://podminky.urs.cz/item/CS_URS_2022_02/612311131" TargetMode="External"/><Relationship Id="rId23" Type="http://schemas.openxmlformats.org/officeDocument/2006/relationships/hyperlink" Target="https://podminky.urs.cz/item/CS_URS_2022_02/997013609" TargetMode="External"/><Relationship Id="rId28" Type="http://schemas.openxmlformats.org/officeDocument/2006/relationships/hyperlink" Target="https://podminky.urs.cz/item/CS_URS_2022_02/998711202" TargetMode="External"/><Relationship Id="rId49" Type="http://schemas.openxmlformats.org/officeDocument/2006/relationships/hyperlink" Target="https://podminky.urs.cz/item/CS_URS_2022_02/725210821" TargetMode="External"/><Relationship Id="rId114" Type="http://schemas.openxmlformats.org/officeDocument/2006/relationships/hyperlink" Target="https://podminky.urs.cz/item/CS_URS_2022_02/776201812" TargetMode="External"/><Relationship Id="rId119" Type="http://schemas.openxmlformats.org/officeDocument/2006/relationships/hyperlink" Target="https://podminky.urs.cz/item/CS_URS_2022_02/998776203" TargetMode="External"/><Relationship Id="rId44" Type="http://schemas.openxmlformats.org/officeDocument/2006/relationships/hyperlink" Target="https://podminky.urs.cz/item/CS_URS_2022_02/722240123" TargetMode="External"/><Relationship Id="rId60" Type="http://schemas.openxmlformats.org/officeDocument/2006/relationships/hyperlink" Target="https://podminky.urs.cz/item/CS_URS_2022_02/725839101" TargetMode="External"/><Relationship Id="rId65" Type="http://schemas.openxmlformats.org/officeDocument/2006/relationships/hyperlink" Target="https://podminky.urs.cz/item/CS_URS_2022_02/741310111" TargetMode="External"/><Relationship Id="rId81" Type="http://schemas.openxmlformats.org/officeDocument/2006/relationships/hyperlink" Target="https://podminky.urs.cz/item/CS_URS_2022_02/998751202" TargetMode="External"/><Relationship Id="rId86" Type="http://schemas.openxmlformats.org/officeDocument/2006/relationships/hyperlink" Target="https://podminky.urs.cz/item/CS_URS_2022_02/766491851" TargetMode="External"/><Relationship Id="rId130" Type="http://schemas.openxmlformats.org/officeDocument/2006/relationships/hyperlink" Target="https://podminky.urs.cz/item/CS_URS_2022_02/783101403" TargetMode="External"/><Relationship Id="rId135" Type="http://schemas.openxmlformats.org/officeDocument/2006/relationships/hyperlink" Target="https://podminky.urs.cz/item/CS_URS_2022_02/783162201" TargetMode="External"/><Relationship Id="rId13" Type="http://schemas.openxmlformats.org/officeDocument/2006/relationships/hyperlink" Target="https://podminky.urs.cz/item/CS_URS_2022_02/962031132" TargetMode="External"/><Relationship Id="rId18" Type="http://schemas.openxmlformats.org/officeDocument/2006/relationships/hyperlink" Target="https://podminky.urs.cz/item/CS_URS_2022_02/997002511" TargetMode="External"/><Relationship Id="rId39" Type="http://schemas.openxmlformats.org/officeDocument/2006/relationships/hyperlink" Target="https://podminky.urs.cz/item/CS_URS_2022_02/722181211" TargetMode="External"/><Relationship Id="rId109" Type="http://schemas.openxmlformats.org/officeDocument/2006/relationships/hyperlink" Target="https://podminky.urs.cz/item/CS_URS_2022_02/775591311" TargetMode="External"/><Relationship Id="rId34" Type="http://schemas.openxmlformats.org/officeDocument/2006/relationships/hyperlink" Target="https://podminky.urs.cz/item/CS_URS_2022_02/721229111" TargetMode="External"/><Relationship Id="rId50" Type="http://schemas.openxmlformats.org/officeDocument/2006/relationships/hyperlink" Target="https://podminky.urs.cz/item/CS_URS_2022_02/725211601" TargetMode="External"/><Relationship Id="rId55" Type="http://schemas.openxmlformats.org/officeDocument/2006/relationships/hyperlink" Target="https://podminky.urs.cz/item/CS_URS_2022_02/725819401" TargetMode="External"/><Relationship Id="rId76" Type="http://schemas.openxmlformats.org/officeDocument/2006/relationships/hyperlink" Target="https://podminky.urs.cz/item/CS_URS_2022_02/742420051" TargetMode="External"/><Relationship Id="rId97" Type="http://schemas.openxmlformats.org/officeDocument/2006/relationships/hyperlink" Target="https://podminky.urs.cz/item/CS_URS_2022_02/766821112" TargetMode="External"/><Relationship Id="rId104" Type="http://schemas.openxmlformats.org/officeDocument/2006/relationships/hyperlink" Target="https://podminky.urs.cz/item/CS_URS_2022_02/771577152" TargetMode="External"/><Relationship Id="rId120" Type="http://schemas.openxmlformats.org/officeDocument/2006/relationships/hyperlink" Target="https://podminky.urs.cz/item/CS_URS_2022_02/781121011" TargetMode="External"/><Relationship Id="rId125" Type="http://schemas.openxmlformats.org/officeDocument/2006/relationships/hyperlink" Target="https://podminky.urs.cz/item/CS_URS_2022_02/781493111" TargetMode="External"/><Relationship Id="rId141" Type="http://schemas.openxmlformats.org/officeDocument/2006/relationships/hyperlink" Target="https://podminky.urs.cz/item/CS_URS_2022_02/784121001" TargetMode="External"/><Relationship Id="rId146" Type="http://schemas.openxmlformats.org/officeDocument/2006/relationships/hyperlink" Target="https://podminky.urs.cz/item/CS_URS_2022_02/784221101" TargetMode="External"/><Relationship Id="rId7" Type="http://schemas.openxmlformats.org/officeDocument/2006/relationships/hyperlink" Target="https://podminky.urs.cz/item/CS_URS_2022_02/612321121" TargetMode="External"/><Relationship Id="rId71" Type="http://schemas.openxmlformats.org/officeDocument/2006/relationships/hyperlink" Target="https://podminky.urs.cz/item/CS_URS_2022_02/741311021" TargetMode="External"/><Relationship Id="rId92" Type="http://schemas.openxmlformats.org/officeDocument/2006/relationships/hyperlink" Target="https://podminky.urs.cz/item/CS_URS_2022_01/766691510" TargetMode="External"/><Relationship Id="rId2" Type="http://schemas.openxmlformats.org/officeDocument/2006/relationships/hyperlink" Target="https://podminky.urs.cz/item/CS_URS_2022_02/611131121" TargetMode="External"/><Relationship Id="rId29" Type="http://schemas.openxmlformats.org/officeDocument/2006/relationships/hyperlink" Target="https://podminky.urs.cz/item/CS_URS_2022_02/713131155" TargetMode="External"/><Relationship Id="rId24" Type="http://schemas.openxmlformats.org/officeDocument/2006/relationships/hyperlink" Target="https://podminky.urs.cz/item/CS_URS_2022_02/998017002" TargetMode="External"/><Relationship Id="rId40" Type="http://schemas.openxmlformats.org/officeDocument/2006/relationships/hyperlink" Target="https://podminky.urs.cz/item/CS_URS_2022_02/722181212" TargetMode="External"/><Relationship Id="rId45" Type="http://schemas.openxmlformats.org/officeDocument/2006/relationships/hyperlink" Target="https://podminky.urs.cz/item/CS_URS_2022_02/722290234" TargetMode="External"/><Relationship Id="rId66" Type="http://schemas.openxmlformats.org/officeDocument/2006/relationships/hyperlink" Target="https://podminky.urs.cz/item/CS_URS_2022_02/741311813" TargetMode="External"/><Relationship Id="rId87" Type="http://schemas.openxmlformats.org/officeDocument/2006/relationships/hyperlink" Target="https://podminky.urs.cz/item/CS_URS_2022_01/766621921" TargetMode="External"/><Relationship Id="rId110" Type="http://schemas.openxmlformats.org/officeDocument/2006/relationships/hyperlink" Target="https://podminky.urs.cz/item/CS_URS_2022_02/775591316" TargetMode="External"/><Relationship Id="rId115" Type="http://schemas.openxmlformats.org/officeDocument/2006/relationships/hyperlink" Target="https://podminky.urs.cz/item/CS_URS_2022_02/776221111" TargetMode="External"/><Relationship Id="rId131" Type="http://schemas.openxmlformats.org/officeDocument/2006/relationships/hyperlink" Target="https://podminky.urs.cz/item/CS_URS_2022_02/783106805" TargetMode="External"/><Relationship Id="rId136" Type="http://schemas.openxmlformats.org/officeDocument/2006/relationships/hyperlink" Target="https://podminky.urs.cz/item/CS_URS_2022_02/783301313" TargetMode="External"/><Relationship Id="rId61" Type="http://schemas.openxmlformats.org/officeDocument/2006/relationships/hyperlink" Target="https://podminky.urs.cz/item/CS_URS_2022_02/725869218" TargetMode="External"/><Relationship Id="rId82" Type="http://schemas.openxmlformats.org/officeDocument/2006/relationships/hyperlink" Target="https://podminky.urs.cz/item/CS_URS_2022_02/763111741" TargetMode="External"/><Relationship Id="rId19" Type="http://schemas.openxmlformats.org/officeDocument/2006/relationships/hyperlink" Target="https://podminky.urs.cz/item/CS_URS_2022_02/997002519" TargetMode="External"/><Relationship Id="rId14" Type="http://schemas.openxmlformats.org/officeDocument/2006/relationships/hyperlink" Target="https://podminky.urs.cz/item/CS_URS_2022_02/974031121" TargetMode="External"/><Relationship Id="rId30" Type="http://schemas.openxmlformats.org/officeDocument/2006/relationships/hyperlink" Target="https://podminky.urs.cz/item/CS_URS_2022_02/998713203" TargetMode="External"/><Relationship Id="rId35" Type="http://schemas.openxmlformats.org/officeDocument/2006/relationships/hyperlink" Target="https://podminky.urs.cz/item/CS_URS_2022_02/721290111" TargetMode="External"/><Relationship Id="rId56" Type="http://schemas.openxmlformats.org/officeDocument/2006/relationships/hyperlink" Target="https://podminky.urs.cz/item/CS_URS_2022_02/725820801" TargetMode="External"/><Relationship Id="rId77" Type="http://schemas.openxmlformats.org/officeDocument/2006/relationships/hyperlink" Target="https://podminky.urs.cz/item/CS_URS_2022_02/742420121" TargetMode="External"/><Relationship Id="rId100" Type="http://schemas.openxmlformats.org/officeDocument/2006/relationships/hyperlink" Target="https://podminky.urs.cz/item/CS_URS_2022_02/771151014" TargetMode="External"/><Relationship Id="rId105" Type="http://schemas.openxmlformats.org/officeDocument/2006/relationships/hyperlink" Target="https://podminky.urs.cz/item/CS_URS_2022_02/771591115" TargetMode="External"/><Relationship Id="rId126" Type="http://schemas.openxmlformats.org/officeDocument/2006/relationships/hyperlink" Target="https://podminky.urs.cz/item/CS_URS_2022_02/781493511" TargetMode="External"/><Relationship Id="rId147" Type="http://schemas.openxmlformats.org/officeDocument/2006/relationships/hyperlink" Target="https://podminky.urs.cz/item/CS_URS_2022_02/030001000" TargetMode="External"/><Relationship Id="rId8" Type="http://schemas.openxmlformats.org/officeDocument/2006/relationships/hyperlink" Target="https://podminky.urs.cz/item/CS_URS_2022_02/612321191" TargetMode="External"/><Relationship Id="rId51" Type="http://schemas.openxmlformats.org/officeDocument/2006/relationships/hyperlink" Target="https://podminky.urs.cz/item/CS_URS_2022_02/725222167" TargetMode="External"/><Relationship Id="rId72" Type="http://schemas.openxmlformats.org/officeDocument/2006/relationships/hyperlink" Target="https://podminky.urs.cz/item/CS_URS_2022_02/741810001" TargetMode="External"/><Relationship Id="rId93" Type="http://schemas.openxmlformats.org/officeDocument/2006/relationships/hyperlink" Target="https://podminky.urs.cz/item/CS_URS_2022_02/766691914" TargetMode="External"/><Relationship Id="rId98" Type="http://schemas.openxmlformats.org/officeDocument/2006/relationships/hyperlink" Target="https://podminky.urs.cz/item/CS_URS_2022_02/998766203" TargetMode="External"/><Relationship Id="rId121" Type="http://schemas.openxmlformats.org/officeDocument/2006/relationships/hyperlink" Target="https://podminky.urs.cz/item/CS_URS_2022_02/781471810" TargetMode="External"/><Relationship Id="rId142" Type="http://schemas.openxmlformats.org/officeDocument/2006/relationships/hyperlink" Target="https://podminky.urs.cz/item/CS_URS_2022_02/784131013" TargetMode="External"/><Relationship Id="rId3" Type="http://schemas.openxmlformats.org/officeDocument/2006/relationships/hyperlink" Target="https://podminky.urs.cz/item/CS_URS_2022_02/611321131" TargetMode="External"/><Relationship Id="rId25" Type="http://schemas.openxmlformats.org/officeDocument/2006/relationships/hyperlink" Target="https://podminky.urs.cz/item/CS_URS_2022_02/711113117" TargetMode="External"/><Relationship Id="rId46" Type="http://schemas.openxmlformats.org/officeDocument/2006/relationships/hyperlink" Target="https://podminky.urs.cz/item/CS_URS_2022_02/998722203" TargetMode="External"/><Relationship Id="rId67" Type="http://schemas.openxmlformats.org/officeDocument/2006/relationships/hyperlink" Target="https://podminky.urs.cz/item/CS_URS_2022_02/741313001" TargetMode="External"/><Relationship Id="rId116" Type="http://schemas.openxmlformats.org/officeDocument/2006/relationships/hyperlink" Target="https://podminky.urs.cz/item/CS_URS_2022_02/776223111" TargetMode="External"/><Relationship Id="rId137" Type="http://schemas.openxmlformats.org/officeDocument/2006/relationships/hyperlink" Target="https://podminky.urs.cz/item/CS_URS_2022_02/783315101" TargetMode="External"/><Relationship Id="rId20" Type="http://schemas.openxmlformats.org/officeDocument/2006/relationships/hyperlink" Target="https://podminky.urs.cz/item/CS_URS_2022_02/997002611" TargetMode="External"/><Relationship Id="rId41" Type="http://schemas.openxmlformats.org/officeDocument/2006/relationships/hyperlink" Target="https://podminky.urs.cz/item/CS_URS_2022_02/722190401" TargetMode="External"/><Relationship Id="rId62" Type="http://schemas.openxmlformats.org/officeDocument/2006/relationships/hyperlink" Target="https://podminky.urs.cz/item/CS_URS_2022_02/998725203" TargetMode="External"/><Relationship Id="rId83" Type="http://schemas.openxmlformats.org/officeDocument/2006/relationships/hyperlink" Target="https://podminky.urs.cz/item/CS_URS_2022_02/763121415" TargetMode="External"/><Relationship Id="rId88" Type="http://schemas.openxmlformats.org/officeDocument/2006/relationships/hyperlink" Target="https://podminky.urs.cz/item/CS_URS_2022_02/766622862" TargetMode="External"/><Relationship Id="rId111" Type="http://schemas.openxmlformats.org/officeDocument/2006/relationships/hyperlink" Target="https://podminky.urs.cz/item/CS_URS_2022_02/775591312" TargetMode="External"/><Relationship Id="rId132" Type="http://schemas.openxmlformats.org/officeDocument/2006/relationships/hyperlink" Target="https://podminky.urs.cz/item/CS_URS_2022_02/783114101" TargetMode="External"/><Relationship Id="rId15" Type="http://schemas.openxmlformats.org/officeDocument/2006/relationships/hyperlink" Target="https://podminky.urs.cz/item/CS_URS_2022_02/974031132" TargetMode="External"/><Relationship Id="rId36" Type="http://schemas.openxmlformats.org/officeDocument/2006/relationships/hyperlink" Target="https://podminky.urs.cz/item/CS_URS_2022_02/998721203" TargetMode="External"/><Relationship Id="rId57" Type="http://schemas.openxmlformats.org/officeDocument/2006/relationships/hyperlink" Target="https://podminky.urs.cz/item/CS_URS_2022_02/725820802" TargetMode="External"/><Relationship Id="rId106" Type="http://schemas.openxmlformats.org/officeDocument/2006/relationships/hyperlink" Target="https://podminky.urs.cz/item/CS_URS_2022_02/998771203" TargetMode="External"/><Relationship Id="rId127" Type="http://schemas.openxmlformats.org/officeDocument/2006/relationships/hyperlink" Target="https://podminky.urs.cz/item/CS_URS_2022_02/998781203" TargetMode="External"/><Relationship Id="rId10" Type="http://schemas.openxmlformats.org/officeDocument/2006/relationships/hyperlink" Target="https://podminky.urs.cz/item/CS_URS_2022_02/952901108" TargetMode="External"/><Relationship Id="rId31" Type="http://schemas.openxmlformats.org/officeDocument/2006/relationships/hyperlink" Target="https://podminky.urs.cz/item/CS_URS_2022_02/721174043" TargetMode="External"/><Relationship Id="rId52" Type="http://schemas.openxmlformats.org/officeDocument/2006/relationships/hyperlink" Target="https://podminky.urs.cz/item/CS_URS_2022_02/725291641" TargetMode="External"/><Relationship Id="rId73" Type="http://schemas.openxmlformats.org/officeDocument/2006/relationships/hyperlink" Target="https://podminky.urs.cz/item/CS_URS_2022_02/998741203" TargetMode="External"/><Relationship Id="rId78" Type="http://schemas.openxmlformats.org/officeDocument/2006/relationships/hyperlink" Target="https://podminky.urs.cz/item/CS_URS_2022_02/998742203" TargetMode="External"/><Relationship Id="rId94" Type="http://schemas.openxmlformats.org/officeDocument/2006/relationships/hyperlink" Target="https://podminky.urs.cz/item/CS_URS_2022_02/766692112" TargetMode="External"/><Relationship Id="rId99" Type="http://schemas.openxmlformats.org/officeDocument/2006/relationships/hyperlink" Target="https://podminky.urs.cz/item/CS_URS_2022_02/771121011" TargetMode="External"/><Relationship Id="rId101" Type="http://schemas.openxmlformats.org/officeDocument/2006/relationships/hyperlink" Target="https://podminky.urs.cz/item/CS_URS_2022_02/771573810" TargetMode="External"/><Relationship Id="rId122" Type="http://schemas.openxmlformats.org/officeDocument/2006/relationships/hyperlink" Target="https://podminky.urs.cz/item/CS_URS_2022_02/781474113" TargetMode="External"/><Relationship Id="rId143" Type="http://schemas.openxmlformats.org/officeDocument/2006/relationships/hyperlink" Target="https://podminky.urs.cz/item/CS_URS_2022_02/784141001" TargetMode="External"/><Relationship Id="rId148" Type="http://schemas.openxmlformats.org/officeDocument/2006/relationships/hyperlink" Target="https://podminky.urs.cz/item/CS_URS_2022_02/070001000" TargetMode="External"/><Relationship Id="rId4" Type="http://schemas.openxmlformats.org/officeDocument/2006/relationships/hyperlink" Target="https://podminky.urs.cz/item/CS_URS_2022_02/612131121" TargetMode="External"/><Relationship Id="rId9" Type="http://schemas.openxmlformats.org/officeDocument/2006/relationships/hyperlink" Target="https://podminky.urs.cz/item/CS_URS_2022_02/949101111" TargetMode="External"/><Relationship Id="rId26" Type="http://schemas.openxmlformats.org/officeDocument/2006/relationships/hyperlink" Target="https://podminky.urs.cz/item/CS_URS_2022_02/711113127" TargetMode="External"/><Relationship Id="rId47" Type="http://schemas.openxmlformats.org/officeDocument/2006/relationships/hyperlink" Target="https://podminky.urs.cz/item/CS_URS_2022_02/725110811" TargetMode="External"/><Relationship Id="rId68" Type="http://schemas.openxmlformats.org/officeDocument/2006/relationships/hyperlink" Target="https://podminky.urs.cz/item/CS_URS_2022_02/741315823" TargetMode="External"/><Relationship Id="rId89" Type="http://schemas.openxmlformats.org/officeDocument/2006/relationships/hyperlink" Target="https://podminky.urs.cz/item/CS_URS_2022_02/766660001" TargetMode="External"/><Relationship Id="rId112" Type="http://schemas.openxmlformats.org/officeDocument/2006/relationships/hyperlink" Target="https://podminky.urs.cz/item/CS_URS_2022_02/771151012" TargetMode="External"/><Relationship Id="rId133" Type="http://schemas.openxmlformats.org/officeDocument/2006/relationships/hyperlink" Target="https://podminky.urs.cz/item/CS_URS_2022_02/783117101" TargetMode="External"/><Relationship Id="rId16" Type="http://schemas.openxmlformats.org/officeDocument/2006/relationships/hyperlink" Target="https://podminky.urs.cz/item/CS_URS_2022_02/978013191" TargetMode="External"/><Relationship Id="rId37" Type="http://schemas.openxmlformats.org/officeDocument/2006/relationships/hyperlink" Target="https://podminky.urs.cz/item/CS_URS_2022_02/722176112" TargetMode="External"/><Relationship Id="rId58" Type="http://schemas.openxmlformats.org/officeDocument/2006/relationships/hyperlink" Target="https://podminky.urs.cz/item/CS_URS_2022_02/725829111" TargetMode="External"/><Relationship Id="rId79" Type="http://schemas.openxmlformats.org/officeDocument/2006/relationships/hyperlink" Target="https://podminky.urs.cz/item/CS_URS_2022_02/751111051" TargetMode="External"/><Relationship Id="rId102" Type="http://schemas.openxmlformats.org/officeDocument/2006/relationships/hyperlink" Target="https://podminky.urs.cz/item/CS_URS_2022_02/771574113" TargetMode="External"/><Relationship Id="rId123" Type="http://schemas.openxmlformats.org/officeDocument/2006/relationships/hyperlink" Target="https://podminky.urs.cz/item/CS_URS_2022_02/781477111" TargetMode="External"/><Relationship Id="rId144" Type="http://schemas.openxmlformats.org/officeDocument/2006/relationships/hyperlink" Target="https://podminky.urs.cz/item/CS_URS_2022_02/784151011" TargetMode="External"/><Relationship Id="rId90" Type="http://schemas.openxmlformats.org/officeDocument/2006/relationships/hyperlink" Target="https://podminky.urs.cz/item/CS_URS_2022_02/76666072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" customHeight="1">
      <c r="AR2" s="303" t="s">
        <v>6</v>
      </c>
      <c r="AS2" s="272"/>
      <c r="AT2" s="272"/>
      <c r="AU2" s="272"/>
      <c r="AV2" s="272"/>
      <c r="AW2" s="272"/>
      <c r="AX2" s="272"/>
      <c r="AY2" s="272"/>
      <c r="AZ2" s="272"/>
      <c r="BA2" s="272"/>
      <c r="BB2" s="272"/>
      <c r="BC2" s="272"/>
      <c r="BD2" s="272"/>
      <c r="BE2" s="272"/>
      <c r="BS2" s="19" t="s">
        <v>7</v>
      </c>
      <c r="BT2" s="19" t="s">
        <v>8</v>
      </c>
    </row>
    <row r="3" spans="1:74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" customHeight="1">
      <c r="B4" s="22"/>
      <c r="D4" s="23" t="s">
        <v>10</v>
      </c>
      <c r="AR4" s="22"/>
      <c r="AS4" s="24" t="s">
        <v>11</v>
      </c>
      <c r="BS4" s="19" t="s">
        <v>12</v>
      </c>
    </row>
    <row r="5" spans="1:74" s="1" customFormat="1" ht="12" customHeight="1">
      <c r="B5" s="22"/>
      <c r="D5" s="25" t="s">
        <v>13</v>
      </c>
      <c r="K5" s="271" t="s">
        <v>14</v>
      </c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272"/>
      <c r="AE5" s="272"/>
      <c r="AF5" s="272"/>
      <c r="AG5" s="272"/>
      <c r="AH5" s="272"/>
      <c r="AI5" s="272"/>
      <c r="AJ5" s="272"/>
      <c r="AK5" s="272"/>
      <c r="AL5" s="272"/>
      <c r="AM5" s="272"/>
      <c r="AN5" s="272"/>
      <c r="AO5" s="272"/>
      <c r="AR5" s="22"/>
      <c r="BS5" s="19" t="s">
        <v>7</v>
      </c>
    </row>
    <row r="6" spans="1:74" s="1" customFormat="1" ht="36.9" customHeight="1">
      <c r="B6" s="22"/>
      <c r="D6" s="27" t="s">
        <v>15</v>
      </c>
      <c r="K6" s="273" t="s">
        <v>16</v>
      </c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  <c r="X6" s="272"/>
      <c r="Y6" s="272"/>
      <c r="Z6" s="272"/>
      <c r="AA6" s="272"/>
      <c r="AB6" s="272"/>
      <c r="AC6" s="272"/>
      <c r="AD6" s="272"/>
      <c r="AE6" s="272"/>
      <c r="AF6" s="272"/>
      <c r="AG6" s="272"/>
      <c r="AH6" s="272"/>
      <c r="AI6" s="272"/>
      <c r="AJ6" s="272"/>
      <c r="AK6" s="272"/>
      <c r="AL6" s="272"/>
      <c r="AM6" s="272"/>
      <c r="AN6" s="272"/>
      <c r="AO6" s="272"/>
      <c r="AR6" s="22"/>
      <c r="BS6" s="19" t="s">
        <v>7</v>
      </c>
    </row>
    <row r="7" spans="1:74" s="1" customFormat="1" ht="12" customHeight="1">
      <c r="B7" s="22"/>
      <c r="D7" s="28" t="s">
        <v>17</v>
      </c>
      <c r="K7" s="26" t="s">
        <v>3</v>
      </c>
      <c r="AK7" s="28" t="s">
        <v>18</v>
      </c>
      <c r="AN7" s="26" t="s">
        <v>3</v>
      </c>
      <c r="AR7" s="22"/>
      <c r="BS7" s="19" t="s">
        <v>7</v>
      </c>
    </row>
    <row r="8" spans="1:74" s="1" customFormat="1" ht="12" customHeight="1">
      <c r="B8" s="22"/>
      <c r="D8" s="28" t="s">
        <v>19</v>
      </c>
      <c r="K8" s="26" t="s">
        <v>20</v>
      </c>
      <c r="AK8" s="28" t="s">
        <v>21</v>
      </c>
      <c r="AN8" s="26" t="s">
        <v>22</v>
      </c>
      <c r="AR8" s="22"/>
      <c r="BS8" s="19" t="s">
        <v>7</v>
      </c>
    </row>
    <row r="9" spans="1:74" s="1" customFormat="1" ht="14.4" customHeight="1">
      <c r="B9" s="22"/>
      <c r="AR9" s="22"/>
      <c r="BS9" s="19" t="s">
        <v>7</v>
      </c>
    </row>
    <row r="10" spans="1:74" s="1" customFormat="1" ht="12" customHeight="1">
      <c r="B10" s="22"/>
      <c r="D10" s="28" t="s">
        <v>23</v>
      </c>
      <c r="AK10" s="28" t="s">
        <v>24</v>
      </c>
      <c r="AN10" s="26" t="s">
        <v>3</v>
      </c>
      <c r="AR10" s="22"/>
      <c r="BS10" s="19" t="s">
        <v>7</v>
      </c>
    </row>
    <row r="11" spans="1:74" s="1" customFormat="1" ht="18.45" customHeight="1">
      <c r="B11" s="22"/>
      <c r="E11" s="26" t="s">
        <v>25</v>
      </c>
      <c r="AK11" s="28" t="s">
        <v>26</v>
      </c>
      <c r="AN11" s="26" t="s">
        <v>3</v>
      </c>
      <c r="AR11" s="22"/>
      <c r="BS11" s="19" t="s">
        <v>7</v>
      </c>
    </row>
    <row r="12" spans="1:74" s="1" customFormat="1" ht="6.9" customHeight="1">
      <c r="B12" s="22"/>
      <c r="AR12" s="22"/>
      <c r="BS12" s="19" t="s">
        <v>7</v>
      </c>
    </row>
    <row r="13" spans="1:74" s="1" customFormat="1" ht="12" customHeight="1">
      <c r="B13" s="22"/>
      <c r="D13" s="28" t="s">
        <v>27</v>
      </c>
      <c r="AK13" s="28" t="s">
        <v>24</v>
      </c>
      <c r="AN13" s="26" t="s">
        <v>3</v>
      </c>
      <c r="AR13" s="22"/>
      <c r="BS13" s="19" t="s">
        <v>7</v>
      </c>
    </row>
    <row r="14" spans="1:74" ht="13.2">
      <c r="B14" s="22"/>
      <c r="E14" s="26" t="s">
        <v>28</v>
      </c>
      <c r="AK14" s="28" t="s">
        <v>26</v>
      </c>
      <c r="AN14" s="26" t="s">
        <v>3</v>
      </c>
      <c r="AR14" s="22"/>
      <c r="BS14" s="19" t="s">
        <v>7</v>
      </c>
    </row>
    <row r="15" spans="1:74" s="1" customFormat="1" ht="6.9" customHeight="1">
      <c r="B15" s="22"/>
      <c r="AR15" s="22"/>
      <c r="BS15" s="19" t="s">
        <v>4</v>
      </c>
    </row>
    <row r="16" spans="1:74" s="1" customFormat="1" ht="12" customHeight="1">
      <c r="B16" s="22"/>
      <c r="D16" s="28" t="s">
        <v>29</v>
      </c>
      <c r="AK16" s="28" t="s">
        <v>24</v>
      </c>
      <c r="AN16" s="26" t="s">
        <v>3</v>
      </c>
      <c r="AR16" s="22"/>
      <c r="BS16" s="19" t="s">
        <v>4</v>
      </c>
    </row>
    <row r="17" spans="1:71" s="1" customFormat="1" ht="18.45" customHeight="1">
      <c r="B17" s="22"/>
      <c r="E17" s="26" t="s">
        <v>28</v>
      </c>
      <c r="AK17" s="28" t="s">
        <v>26</v>
      </c>
      <c r="AN17" s="26" t="s">
        <v>3</v>
      </c>
      <c r="AR17" s="22"/>
      <c r="BS17" s="19" t="s">
        <v>30</v>
      </c>
    </row>
    <row r="18" spans="1:71" s="1" customFormat="1" ht="6.9" customHeight="1">
      <c r="B18" s="22"/>
      <c r="AR18" s="22"/>
      <c r="BS18" s="19" t="s">
        <v>7</v>
      </c>
    </row>
    <row r="19" spans="1:71" s="1" customFormat="1" ht="12" customHeight="1">
      <c r="B19" s="22"/>
      <c r="D19" s="28" t="s">
        <v>31</v>
      </c>
      <c r="AK19" s="28" t="s">
        <v>24</v>
      </c>
      <c r="AN19" s="26" t="s">
        <v>3</v>
      </c>
      <c r="AR19" s="22"/>
      <c r="BS19" s="19" t="s">
        <v>7</v>
      </c>
    </row>
    <row r="20" spans="1:71" s="1" customFormat="1" ht="18.45" customHeight="1">
      <c r="B20" s="22"/>
      <c r="E20" s="26" t="s">
        <v>32</v>
      </c>
      <c r="AK20" s="28" t="s">
        <v>26</v>
      </c>
      <c r="AN20" s="26" t="s">
        <v>3</v>
      </c>
      <c r="AR20" s="22"/>
      <c r="BS20" s="19" t="s">
        <v>4</v>
      </c>
    </row>
    <row r="21" spans="1:71" s="1" customFormat="1" ht="6.9" customHeight="1">
      <c r="B21" s="22"/>
      <c r="AR21" s="22"/>
    </row>
    <row r="22" spans="1:71" s="1" customFormat="1" ht="12" customHeight="1">
      <c r="B22" s="22"/>
      <c r="D22" s="28" t="s">
        <v>33</v>
      </c>
      <c r="AR22" s="22"/>
    </row>
    <row r="23" spans="1:71" s="1" customFormat="1" ht="47.25" customHeight="1">
      <c r="B23" s="22"/>
      <c r="E23" s="274" t="s">
        <v>34</v>
      </c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R23" s="22"/>
    </row>
    <row r="24" spans="1:71" s="1" customFormat="1" ht="6.9" customHeight="1">
      <c r="B24" s="22"/>
      <c r="AR24" s="22"/>
    </row>
    <row r="25" spans="1:71" s="1" customFormat="1" ht="6.9" customHeight="1">
      <c r="B25" s="22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22"/>
    </row>
    <row r="26" spans="1:71" s="2" customFormat="1" ht="25.95" customHeight="1">
      <c r="A26" s="31"/>
      <c r="B26" s="32"/>
      <c r="C26" s="31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75">
        <f>ROUND(AG54,2)</f>
        <v>561436.81000000006</v>
      </c>
      <c r="AL26" s="276"/>
      <c r="AM26" s="276"/>
      <c r="AN26" s="276"/>
      <c r="AO26" s="276"/>
      <c r="AP26" s="31"/>
      <c r="AQ26" s="31"/>
      <c r="AR26" s="32"/>
      <c r="BE26" s="31"/>
    </row>
    <row r="27" spans="1:71" s="2" customFormat="1" ht="6.9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31"/>
    </row>
    <row r="28" spans="1:71" s="2" customFormat="1" ht="13.2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77" t="s">
        <v>36</v>
      </c>
      <c r="M28" s="277"/>
      <c r="N28" s="277"/>
      <c r="O28" s="277"/>
      <c r="P28" s="277"/>
      <c r="Q28" s="31"/>
      <c r="R28" s="31"/>
      <c r="S28" s="31"/>
      <c r="T28" s="31"/>
      <c r="U28" s="31"/>
      <c r="V28" s="31"/>
      <c r="W28" s="277" t="s">
        <v>37</v>
      </c>
      <c r="X28" s="277"/>
      <c r="Y28" s="277"/>
      <c r="Z28" s="277"/>
      <c r="AA28" s="277"/>
      <c r="AB28" s="277"/>
      <c r="AC28" s="277"/>
      <c r="AD28" s="277"/>
      <c r="AE28" s="277"/>
      <c r="AF28" s="31"/>
      <c r="AG28" s="31"/>
      <c r="AH28" s="31"/>
      <c r="AI28" s="31"/>
      <c r="AJ28" s="31"/>
      <c r="AK28" s="277" t="s">
        <v>38</v>
      </c>
      <c r="AL28" s="277"/>
      <c r="AM28" s="277"/>
      <c r="AN28" s="277"/>
      <c r="AO28" s="277"/>
      <c r="AP28" s="31"/>
      <c r="AQ28" s="31"/>
      <c r="AR28" s="32"/>
      <c r="BE28" s="31"/>
    </row>
    <row r="29" spans="1:71" s="3" customFormat="1" ht="14.4" customHeight="1">
      <c r="B29" s="36"/>
      <c r="D29" s="28" t="s">
        <v>39</v>
      </c>
      <c r="F29" s="28" t="s">
        <v>40</v>
      </c>
      <c r="L29" s="280">
        <v>0.21</v>
      </c>
      <c r="M29" s="279"/>
      <c r="N29" s="279"/>
      <c r="O29" s="279"/>
      <c r="P29" s="279"/>
      <c r="W29" s="278">
        <f>ROUND(AZ54, 2)</f>
        <v>0</v>
      </c>
      <c r="X29" s="279"/>
      <c r="Y29" s="279"/>
      <c r="Z29" s="279"/>
      <c r="AA29" s="279"/>
      <c r="AB29" s="279"/>
      <c r="AC29" s="279"/>
      <c r="AD29" s="279"/>
      <c r="AE29" s="279"/>
      <c r="AK29" s="278">
        <f>ROUND(AV54, 2)</f>
        <v>0</v>
      </c>
      <c r="AL29" s="279"/>
      <c r="AM29" s="279"/>
      <c r="AN29" s="279"/>
      <c r="AO29" s="279"/>
      <c r="AR29" s="36"/>
    </row>
    <row r="30" spans="1:71" s="3" customFormat="1" ht="14.4" customHeight="1">
      <c r="B30" s="36"/>
      <c r="F30" s="28" t="s">
        <v>41</v>
      </c>
      <c r="L30" s="280">
        <v>0.15</v>
      </c>
      <c r="M30" s="279"/>
      <c r="N30" s="279"/>
      <c r="O30" s="279"/>
      <c r="P30" s="279"/>
      <c r="W30" s="278">
        <f>ROUND(BA54, 2)</f>
        <v>561436.81000000006</v>
      </c>
      <c r="X30" s="279"/>
      <c r="Y30" s="279"/>
      <c r="Z30" s="279"/>
      <c r="AA30" s="279"/>
      <c r="AB30" s="279"/>
      <c r="AC30" s="279"/>
      <c r="AD30" s="279"/>
      <c r="AE30" s="279"/>
      <c r="AK30" s="278">
        <f>ROUND(AW54, 2)</f>
        <v>84215.52</v>
      </c>
      <c r="AL30" s="279"/>
      <c r="AM30" s="279"/>
      <c r="AN30" s="279"/>
      <c r="AO30" s="279"/>
      <c r="AR30" s="36"/>
    </row>
    <row r="31" spans="1:71" s="3" customFormat="1" ht="14.4" hidden="1" customHeight="1">
      <c r="B31" s="36"/>
      <c r="F31" s="28" t="s">
        <v>42</v>
      </c>
      <c r="L31" s="280">
        <v>0.21</v>
      </c>
      <c r="M31" s="279"/>
      <c r="N31" s="279"/>
      <c r="O31" s="279"/>
      <c r="P31" s="279"/>
      <c r="W31" s="278">
        <f>ROUND(BB54, 2)</f>
        <v>0</v>
      </c>
      <c r="X31" s="279"/>
      <c r="Y31" s="279"/>
      <c r="Z31" s="279"/>
      <c r="AA31" s="279"/>
      <c r="AB31" s="279"/>
      <c r="AC31" s="279"/>
      <c r="AD31" s="279"/>
      <c r="AE31" s="279"/>
      <c r="AK31" s="278">
        <v>0</v>
      </c>
      <c r="AL31" s="279"/>
      <c r="AM31" s="279"/>
      <c r="AN31" s="279"/>
      <c r="AO31" s="279"/>
      <c r="AR31" s="36"/>
    </row>
    <row r="32" spans="1:71" s="3" customFormat="1" ht="14.4" hidden="1" customHeight="1">
      <c r="B32" s="36"/>
      <c r="F32" s="28" t="s">
        <v>43</v>
      </c>
      <c r="L32" s="280">
        <v>0.15</v>
      </c>
      <c r="M32" s="279"/>
      <c r="N32" s="279"/>
      <c r="O32" s="279"/>
      <c r="P32" s="279"/>
      <c r="W32" s="278">
        <f>ROUND(BC54, 2)</f>
        <v>0</v>
      </c>
      <c r="X32" s="279"/>
      <c r="Y32" s="279"/>
      <c r="Z32" s="279"/>
      <c r="AA32" s="279"/>
      <c r="AB32" s="279"/>
      <c r="AC32" s="279"/>
      <c r="AD32" s="279"/>
      <c r="AE32" s="279"/>
      <c r="AK32" s="278">
        <v>0</v>
      </c>
      <c r="AL32" s="279"/>
      <c r="AM32" s="279"/>
      <c r="AN32" s="279"/>
      <c r="AO32" s="279"/>
      <c r="AR32" s="36"/>
    </row>
    <row r="33" spans="1:57" s="3" customFormat="1" ht="14.4" hidden="1" customHeight="1">
      <c r="B33" s="36"/>
      <c r="F33" s="28" t="s">
        <v>44</v>
      </c>
      <c r="L33" s="280">
        <v>0</v>
      </c>
      <c r="M33" s="279"/>
      <c r="N33" s="279"/>
      <c r="O33" s="279"/>
      <c r="P33" s="279"/>
      <c r="W33" s="278">
        <f>ROUND(BD54, 2)</f>
        <v>0</v>
      </c>
      <c r="X33" s="279"/>
      <c r="Y33" s="279"/>
      <c r="Z33" s="279"/>
      <c r="AA33" s="279"/>
      <c r="AB33" s="279"/>
      <c r="AC33" s="279"/>
      <c r="AD33" s="279"/>
      <c r="AE33" s="279"/>
      <c r="AK33" s="278">
        <v>0</v>
      </c>
      <c r="AL33" s="279"/>
      <c r="AM33" s="279"/>
      <c r="AN33" s="279"/>
      <c r="AO33" s="279"/>
      <c r="AR33" s="36"/>
    </row>
    <row r="34" spans="1:57" s="2" customFormat="1" ht="6.9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31"/>
    </row>
    <row r="35" spans="1:57" s="2" customFormat="1" ht="25.95" customHeight="1">
      <c r="A35" s="31"/>
      <c r="B35" s="32"/>
      <c r="C35" s="37"/>
      <c r="D35" s="38" t="s">
        <v>45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46</v>
      </c>
      <c r="U35" s="39"/>
      <c r="V35" s="39"/>
      <c r="W35" s="39"/>
      <c r="X35" s="281" t="s">
        <v>47</v>
      </c>
      <c r="Y35" s="282"/>
      <c r="Z35" s="282"/>
      <c r="AA35" s="282"/>
      <c r="AB35" s="282"/>
      <c r="AC35" s="39"/>
      <c r="AD35" s="39"/>
      <c r="AE35" s="39"/>
      <c r="AF35" s="39"/>
      <c r="AG35" s="39"/>
      <c r="AH35" s="39"/>
      <c r="AI35" s="39"/>
      <c r="AJ35" s="39"/>
      <c r="AK35" s="283">
        <f>SUM(AK26:AK33)</f>
        <v>645652.33000000007</v>
      </c>
      <c r="AL35" s="282"/>
      <c r="AM35" s="282"/>
      <c r="AN35" s="282"/>
      <c r="AO35" s="284"/>
      <c r="AP35" s="37"/>
      <c r="AQ35" s="37"/>
      <c r="AR35" s="32"/>
      <c r="BE35" s="31"/>
    </row>
    <row r="36" spans="1:57" s="2" customFormat="1" ht="6.9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6.9" customHeight="1">
      <c r="A37" s="31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  <c r="BE37" s="31"/>
    </row>
    <row r="41" spans="1:57" s="2" customFormat="1" ht="6.9" customHeight="1">
      <c r="A41" s="31"/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  <c r="BE41" s="31"/>
    </row>
    <row r="42" spans="1:57" s="2" customFormat="1" ht="24.9" customHeight="1">
      <c r="A42" s="31"/>
      <c r="B42" s="32"/>
      <c r="C42" s="23" t="s">
        <v>48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2"/>
      <c r="BE42" s="31"/>
    </row>
    <row r="43" spans="1:57" s="2" customFormat="1" ht="6.9" customHeight="1">
      <c r="A43" s="31"/>
      <c r="B43" s="32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2"/>
      <c r="BE43" s="31"/>
    </row>
    <row r="44" spans="1:57" s="4" customFormat="1" ht="12" customHeight="1">
      <c r="B44" s="45"/>
      <c r="C44" s="28" t="s">
        <v>13</v>
      </c>
      <c r="L44" s="4" t="str">
        <f>K5</f>
        <v>221029</v>
      </c>
      <c r="AR44" s="45"/>
    </row>
    <row r="45" spans="1:57" s="5" customFormat="1" ht="36.9" customHeight="1">
      <c r="B45" s="46"/>
      <c r="C45" s="47" t="s">
        <v>15</v>
      </c>
      <c r="L45" s="285" t="str">
        <f>K6</f>
        <v>Bozděchova 637/9, byt č. 637/31</v>
      </c>
      <c r="M45" s="286"/>
      <c r="N45" s="286"/>
      <c r="O45" s="286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R45" s="46"/>
    </row>
    <row r="46" spans="1:57" s="2" customFormat="1" ht="6.9" customHeight="1">
      <c r="A46" s="31"/>
      <c r="B46" s="32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2"/>
      <c r="BE46" s="31"/>
    </row>
    <row r="47" spans="1:57" s="2" customFormat="1" ht="12" customHeight="1">
      <c r="A47" s="31"/>
      <c r="B47" s="32"/>
      <c r="C47" s="28" t="s">
        <v>19</v>
      </c>
      <c r="D47" s="31"/>
      <c r="E47" s="31"/>
      <c r="F47" s="31"/>
      <c r="G47" s="31"/>
      <c r="H47" s="31"/>
      <c r="I47" s="31"/>
      <c r="J47" s="31"/>
      <c r="K47" s="31"/>
      <c r="L47" s="48" t="str">
        <f>IF(K8="","",K8)</f>
        <v>Praha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8" t="s">
        <v>21</v>
      </c>
      <c r="AJ47" s="31"/>
      <c r="AK47" s="31"/>
      <c r="AL47" s="31"/>
      <c r="AM47" s="287" t="str">
        <f>IF(AN8= "","",AN8)</f>
        <v>31. 10. 2022</v>
      </c>
      <c r="AN47" s="287"/>
      <c r="AO47" s="31"/>
      <c r="AP47" s="31"/>
      <c r="AQ47" s="31"/>
      <c r="AR47" s="32"/>
      <c r="BE47" s="31"/>
    </row>
    <row r="48" spans="1:57" s="2" customFormat="1" ht="6.9" customHeight="1">
      <c r="A48" s="31"/>
      <c r="B48" s="32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2"/>
      <c r="BE48" s="31"/>
    </row>
    <row r="49" spans="1:90" s="2" customFormat="1" ht="15.15" customHeight="1">
      <c r="A49" s="31"/>
      <c r="B49" s="32"/>
      <c r="C49" s="28" t="s">
        <v>23</v>
      </c>
      <c r="D49" s="31"/>
      <c r="E49" s="31"/>
      <c r="F49" s="31"/>
      <c r="G49" s="31"/>
      <c r="H49" s="31"/>
      <c r="I49" s="31"/>
      <c r="J49" s="31"/>
      <c r="K49" s="31"/>
      <c r="L49" s="4" t="str">
        <f>IF(E11= "","",E11)</f>
        <v>Městká část Praha 5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8" t="s">
        <v>29</v>
      </c>
      <c r="AJ49" s="31"/>
      <c r="AK49" s="31"/>
      <c r="AL49" s="31"/>
      <c r="AM49" s="288" t="str">
        <f>IF(E17="","",E17)</f>
        <v xml:space="preserve"> </v>
      </c>
      <c r="AN49" s="289"/>
      <c r="AO49" s="289"/>
      <c r="AP49" s="289"/>
      <c r="AQ49" s="31"/>
      <c r="AR49" s="32"/>
      <c r="AS49" s="290" t="s">
        <v>49</v>
      </c>
      <c r="AT49" s="291"/>
      <c r="AU49" s="50"/>
      <c r="AV49" s="50"/>
      <c r="AW49" s="50"/>
      <c r="AX49" s="50"/>
      <c r="AY49" s="50"/>
      <c r="AZ49" s="50"/>
      <c r="BA49" s="50"/>
      <c r="BB49" s="50"/>
      <c r="BC49" s="50"/>
      <c r="BD49" s="51"/>
      <c r="BE49" s="31"/>
    </row>
    <row r="50" spans="1:90" s="2" customFormat="1" ht="15.15" customHeight="1">
      <c r="A50" s="31"/>
      <c r="B50" s="32"/>
      <c r="C50" s="28" t="s">
        <v>27</v>
      </c>
      <c r="D50" s="31"/>
      <c r="E50" s="31"/>
      <c r="F50" s="31"/>
      <c r="G50" s="31"/>
      <c r="H50" s="31"/>
      <c r="I50" s="31"/>
      <c r="J50" s="31"/>
      <c r="K50" s="31"/>
      <c r="L50" s="4" t="str">
        <f>IF(E14="","",E14)</f>
        <v xml:space="preserve"> </v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8" t="s">
        <v>31</v>
      </c>
      <c r="AJ50" s="31"/>
      <c r="AK50" s="31"/>
      <c r="AL50" s="31"/>
      <c r="AM50" s="288" t="str">
        <f>IF(E20="","",E20)</f>
        <v>MAPAMI s.r.o.</v>
      </c>
      <c r="AN50" s="289"/>
      <c r="AO50" s="289"/>
      <c r="AP50" s="289"/>
      <c r="AQ50" s="31"/>
      <c r="AR50" s="32"/>
      <c r="AS50" s="292"/>
      <c r="AT50" s="293"/>
      <c r="AU50" s="52"/>
      <c r="AV50" s="52"/>
      <c r="AW50" s="52"/>
      <c r="AX50" s="52"/>
      <c r="AY50" s="52"/>
      <c r="AZ50" s="52"/>
      <c r="BA50" s="52"/>
      <c r="BB50" s="52"/>
      <c r="BC50" s="52"/>
      <c r="BD50" s="53"/>
      <c r="BE50" s="31"/>
    </row>
    <row r="51" spans="1:90" s="2" customFormat="1" ht="10.8" customHeight="1">
      <c r="A51" s="31"/>
      <c r="B51" s="32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2"/>
      <c r="AS51" s="292"/>
      <c r="AT51" s="293"/>
      <c r="AU51" s="52"/>
      <c r="AV51" s="52"/>
      <c r="AW51" s="52"/>
      <c r="AX51" s="52"/>
      <c r="AY51" s="52"/>
      <c r="AZ51" s="52"/>
      <c r="BA51" s="52"/>
      <c r="BB51" s="52"/>
      <c r="BC51" s="52"/>
      <c r="BD51" s="53"/>
      <c r="BE51" s="31"/>
    </row>
    <row r="52" spans="1:90" s="2" customFormat="1" ht="29.25" customHeight="1">
      <c r="A52" s="31"/>
      <c r="B52" s="32"/>
      <c r="C52" s="294" t="s">
        <v>50</v>
      </c>
      <c r="D52" s="295"/>
      <c r="E52" s="295"/>
      <c r="F52" s="295"/>
      <c r="G52" s="295"/>
      <c r="H52" s="54"/>
      <c r="I52" s="296" t="s">
        <v>51</v>
      </c>
      <c r="J52" s="295"/>
      <c r="K52" s="295"/>
      <c r="L52" s="295"/>
      <c r="M52" s="295"/>
      <c r="N52" s="295"/>
      <c r="O52" s="295"/>
      <c r="P52" s="295"/>
      <c r="Q52" s="295"/>
      <c r="R52" s="295"/>
      <c r="S52" s="295"/>
      <c r="T52" s="295"/>
      <c r="U52" s="295"/>
      <c r="V52" s="295"/>
      <c r="W52" s="295"/>
      <c r="X52" s="295"/>
      <c r="Y52" s="295"/>
      <c r="Z52" s="295"/>
      <c r="AA52" s="295"/>
      <c r="AB52" s="295"/>
      <c r="AC52" s="295"/>
      <c r="AD52" s="295"/>
      <c r="AE52" s="295"/>
      <c r="AF52" s="295"/>
      <c r="AG52" s="297" t="s">
        <v>52</v>
      </c>
      <c r="AH52" s="295"/>
      <c r="AI52" s="295"/>
      <c r="AJ52" s="295"/>
      <c r="AK52" s="295"/>
      <c r="AL52" s="295"/>
      <c r="AM52" s="295"/>
      <c r="AN52" s="296" t="s">
        <v>53</v>
      </c>
      <c r="AO52" s="295"/>
      <c r="AP52" s="295"/>
      <c r="AQ52" s="55" t="s">
        <v>54</v>
      </c>
      <c r="AR52" s="32"/>
      <c r="AS52" s="56" t="s">
        <v>55</v>
      </c>
      <c r="AT52" s="57" t="s">
        <v>56</v>
      </c>
      <c r="AU52" s="57" t="s">
        <v>57</v>
      </c>
      <c r="AV52" s="57" t="s">
        <v>58</v>
      </c>
      <c r="AW52" s="57" t="s">
        <v>59</v>
      </c>
      <c r="AX52" s="57" t="s">
        <v>60</v>
      </c>
      <c r="AY52" s="57" t="s">
        <v>61</v>
      </c>
      <c r="AZ52" s="57" t="s">
        <v>62</v>
      </c>
      <c r="BA52" s="57" t="s">
        <v>63</v>
      </c>
      <c r="BB52" s="57" t="s">
        <v>64</v>
      </c>
      <c r="BC52" s="57" t="s">
        <v>65</v>
      </c>
      <c r="BD52" s="58" t="s">
        <v>66</v>
      </c>
      <c r="BE52" s="31"/>
    </row>
    <row r="53" spans="1:90" s="2" customFormat="1" ht="10.8" customHeight="1">
      <c r="A53" s="31"/>
      <c r="B53" s="32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2"/>
      <c r="AS53" s="59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1"/>
      <c r="BE53" s="31"/>
    </row>
    <row r="54" spans="1:90" s="6" customFormat="1" ht="32.4" customHeight="1">
      <c r="B54" s="62"/>
      <c r="C54" s="63" t="s">
        <v>67</v>
      </c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301">
        <f>ROUND(AG55,2)</f>
        <v>561436.81000000006</v>
      </c>
      <c r="AH54" s="301"/>
      <c r="AI54" s="301"/>
      <c r="AJ54" s="301"/>
      <c r="AK54" s="301"/>
      <c r="AL54" s="301"/>
      <c r="AM54" s="301"/>
      <c r="AN54" s="302">
        <f>SUM(AG54,AT54)</f>
        <v>645652.33000000007</v>
      </c>
      <c r="AO54" s="302"/>
      <c r="AP54" s="302"/>
      <c r="AQ54" s="66" t="s">
        <v>3</v>
      </c>
      <c r="AR54" s="62"/>
      <c r="AS54" s="67">
        <f>ROUND(AS55,2)</f>
        <v>0</v>
      </c>
      <c r="AT54" s="68">
        <f>ROUND(SUM(AV54:AW54),2)</f>
        <v>84215.52</v>
      </c>
      <c r="AU54" s="69">
        <f>ROUND(AU55,5)</f>
        <v>548.60280999999998</v>
      </c>
      <c r="AV54" s="68">
        <f>ROUND(AZ54*L29,2)</f>
        <v>0</v>
      </c>
      <c r="AW54" s="68">
        <f>ROUND(BA54*L30,2)</f>
        <v>84215.52</v>
      </c>
      <c r="AX54" s="68">
        <f>ROUND(BB54*L29,2)</f>
        <v>0</v>
      </c>
      <c r="AY54" s="68">
        <f>ROUND(BC54*L30,2)</f>
        <v>0</v>
      </c>
      <c r="AZ54" s="68">
        <f>ROUND(AZ55,2)</f>
        <v>0</v>
      </c>
      <c r="BA54" s="68">
        <f>ROUND(BA55,2)</f>
        <v>561436.81000000006</v>
      </c>
      <c r="BB54" s="68">
        <f>ROUND(BB55,2)</f>
        <v>0</v>
      </c>
      <c r="BC54" s="68">
        <f>ROUND(BC55,2)</f>
        <v>0</v>
      </c>
      <c r="BD54" s="70">
        <f>ROUND(BD55,2)</f>
        <v>0</v>
      </c>
      <c r="BS54" s="71" t="s">
        <v>68</v>
      </c>
      <c r="BT54" s="71" t="s">
        <v>69</v>
      </c>
      <c r="BV54" s="71" t="s">
        <v>70</v>
      </c>
      <c r="BW54" s="71" t="s">
        <v>5</v>
      </c>
      <c r="BX54" s="71" t="s">
        <v>71</v>
      </c>
      <c r="CL54" s="71" t="s">
        <v>3</v>
      </c>
    </row>
    <row r="55" spans="1:90" s="7" customFormat="1" ht="16.5" customHeight="1">
      <c r="A55" s="72" t="s">
        <v>72</v>
      </c>
      <c r="B55" s="73"/>
      <c r="C55" s="74"/>
      <c r="D55" s="300" t="s">
        <v>14</v>
      </c>
      <c r="E55" s="300"/>
      <c r="F55" s="300"/>
      <c r="G55" s="300"/>
      <c r="H55" s="300"/>
      <c r="I55" s="75"/>
      <c r="J55" s="300" t="s">
        <v>16</v>
      </c>
      <c r="K55" s="300"/>
      <c r="L55" s="300"/>
      <c r="M55" s="300"/>
      <c r="N55" s="300"/>
      <c r="O55" s="300"/>
      <c r="P55" s="300"/>
      <c r="Q55" s="300"/>
      <c r="R55" s="300"/>
      <c r="S55" s="300"/>
      <c r="T55" s="300"/>
      <c r="U55" s="300"/>
      <c r="V55" s="300"/>
      <c r="W55" s="300"/>
      <c r="X55" s="300"/>
      <c r="Y55" s="300"/>
      <c r="Z55" s="300"/>
      <c r="AA55" s="300"/>
      <c r="AB55" s="300"/>
      <c r="AC55" s="300"/>
      <c r="AD55" s="300"/>
      <c r="AE55" s="300"/>
      <c r="AF55" s="300"/>
      <c r="AG55" s="298">
        <f>'221029 - Bozděchova 637-9...'!J28</f>
        <v>561436.81000000006</v>
      </c>
      <c r="AH55" s="299"/>
      <c r="AI55" s="299"/>
      <c r="AJ55" s="299"/>
      <c r="AK55" s="299"/>
      <c r="AL55" s="299"/>
      <c r="AM55" s="299"/>
      <c r="AN55" s="298">
        <f>SUM(AG55,AT55)</f>
        <v>645652.33000000007</v>
      </c>
      <c r="AO55" s="299"/>
      <c r="AP55" s="299"/>
      <c r="AQ55" s="76" t="s">
        <v>73</v>
      </c>
      <c r="AR55" s="73"/>
      <c r="AS55" s="77">
        <v>0</v>
      </c>
      <c r="AT55" s="78">
        <f>ROUND(SUM(AV55:AW55),2)</f>
        <v>84215.52</v>
      </c>
      <c r="AU55" s="79">
        <f>'221029 - Bozděchova 637-9...'!P99</f>
        <v>548.60280900000009</v>
      </c>
      <c r="AV55" s="78">
        <f>'221029 - Bozděchova 637-9...'!J31</f>
        <v>0</v>
      </c>
      <c r="AW55" s="78">
        <f>'221029 - Bozděchova 637-9...'!J32</f>
        <v>84215.52</v>
      </c>
      <c r="AX55" s="78">
        <f>'221029 - Bozděchova 637-9...'!J33</f>
        <v>0</v>
      </c>
      <c r="AY55" s="78">
        <f>'221029 - Bozděchova 637-9...'!J34</f>
        <v>0</v>
      </c>
      <c r="AZ55" s="78">
        <f>'221029 - Bozděchova 637-9...'!F31</f>
        <v>0</v>
      </c>
      <c r="BA55" s="78">
        <f>'221029 - Bozděchova 637-9...'!F32</f>
        <v>561436.81000000006</v>
      </c>
      <c r="BB55" s="78">
        <f>'221029 - Bozděchova 637-9...'!F33</f>
        <v>0</v>
      </c>
      <c r="BC55" s="78">
        <f>'221029 - Bozděchova 637-9...'!F34</f>
        <v>0</v>
      </c>
      <c r="BD55" s="80">
        <f>'221029 - Bozděchova 637-9...'!F35</f>
        <v>0</v>
      </c>
      <c r="BT55" s="81" t="s">
        <v>74</v>
      </c>
      <c r="BU55" s="81" t="s">
        <v>75</v>
      </c>
      <c r="BV55" s="81" t="s">
        <v>70</v>
      </c>
      <c r="BW55" s="81" t="s">
        <v>5</v>
      </c>
      <c r="BX55" s="81" t="s">
        <v>71</v>
      </c>
      <c r="CL55" s="81" t="s">
        <v>3</v>
      </c>
    </row>
    <row r="56" spans="1:90" s="2" customFormat="1" ht="30" customHeight="1">
      <c r="A56" s="31"/>
      <c r="B56" s="32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2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</row>
    <row r="57" spans="1:90" s="2" customFormat="1" ht="6.9" customHeight="1">
      <c r="A57" s="31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32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</row>
  </sheetData>
  <mergeCells count="40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55" location="'221029 - Bozděchova 637-9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695"/>
  <sheetViews>
    <sheetView showGridLines="0" tabSelected="1" topLeftCell="A539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>
      <c r="A1" s="82"/>
    </row>
    <row r="2" spans="1:46" s="1" customFormat="1" ht="36.9" customHeight="1">
      <c r="L2" s="303" t="s">
        <v>6</v>
      </c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9" t="s">
        <v>5</v>
      </c>
    </row>
    <row r="3" spans="1:46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74</v>
      </c>
    </row>
    <row r="4" spans="1:46" s="1" customFormat="1" ht="24.9" customHeight="1">
      <c r="B4" s="22"/>
      <c r="D4" s="23" t="s">
        <v>76</v>
      </c>
      <c r="L4" s="22"/>
      <c r="M4" s="83" t="s">
        <v>11</v>
      </c>
      <c r="AT4" s="19" t="s">
        <v>4</v>
      </c>
    </row>
    <row r="5" spans="1:46" s="1" customFormat="1" ht="6.9" customHeight="1">
      <c r="B5" s="22"/>
      <c r="L5" s="22"/>
    </row>
    <row r="6" spans="1:46" s="2" customFormat="1" ht="12" customHeight="1">
      <c r="A6" s="31"/>
      <c r="B6" s="32"/>
      <c r="C6" s="31"/>
      <c r="D6" s="28" t="s">
        <v>15</v>
      </c>
      <c r="E6" s="31"/>
      <c r="F6" s="31"/>
      <c r="G6" s="31"/>
      <c r="H6" s="31"/>
      <c r="I6" s="31"/>
      <c r="J6" s="31"/>
      <c r="K6" s="31"/>
      <c r="L6" s="84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16.5" customHeight="1">
      <c r="A7" s="31"/>
      <c r="B7" s="32"/>
      <c r="C7" s="31"/>
      <c r="D7" s="31"/>
      <c r="E7" s="285" t="s">
        <v>16</v>
      </c>
      <c r="F7" s="304"/>
      <c r="G7" s="304"/>
      <c r="H7" s="304"/>
      <c r="I7" s="31"/>
      <c r="J7" s="31"/>
      <c r="K7" s="31"/>
      <c r="L7" s="84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ht="10.199999999999999">
      <c r="A8" s="31"/>
      <c r="B8" s="32"/>
      <c r="C8" s="31"/>
      <c r="D8" s="31"/>
      <c r="E8" s="31"/>
      <c r="F8" s="31"/>
      <c r="G8" s="31"/>
      <c r="H8" s="31"/>
      <c r="I8" s="31"/>
      <c r="J8" s="31"/>
      <c r="K8" s="31"/>
      <c r="L8" s="84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2"/>
      <c r="C9" s="31"/>
      <c r="D9" s="28" t="s">
        <v>17</v>
      </c>
      <c r="E9" s="31"/>
      <c r="F9" s="26" t="s">
        <v>3</v>
      </c>
      <c r="G9" s="31"/>
      <c r="H9" s="31"/>
      <c r="I9" s="28" t="s">
        <v>18</v>
      </c>
      <c r="J9" s="26" t="s">
        <v>3</v>
      </c>
      <c r="K9" s="31"/>
      <c r="L9" s="84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2"/>
      <c r="C10" s="31"/>
      <c r="D10" s="28" t="s">
        <v>19</v>
      </c>
      <c r="E10" s="31"/>
      <c r="F10" s="26" t="s">
        <v>20</v>
      </c>
      <c r="G10" s="31"/>
      <c r="H10" s="31"/>
      <c r="I10" s="28" t="s">
        <v>21</v>
      </c>
      <c r="J10" s="49" t="str">
        <f>'Rekapitulace zakázky'!AN8</f>
        <v>31. 10. 2022</v>
      </c>
      <c r="K10" s="31"/>
      <c r="L10" s="84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8" customHeight="1">
      <c r="A11" s="31"/>
      <c r="B11" s="32"/>
      <c r="C11" s="31"/>
      <c r="D11" s="31"/>
      <c r="E11" s="31"/>
      <c r="F11" s="31"/>
      <c r="G11" s="31"/>
      <c r="H11" s="31"/>
      <c r="I11" s="31"/>
      <c r="J11" s="31"/>
      <c r="K11" s="31"/>
      <c r="L11" s="84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8" t="s">
        <v>23</v>
      </c>
      <c r="E12" s="31"/>
      <c r="F12" s="31"/>
      <c r="G12" s="31"/>
      <c r="H12" s="31"/>
      <c r="I12" s="28" t="s">
        <v>24</v>
      </c>
      <c r="J12" s="26" t="s">
        <v>3</v>
      </c>
      <c r="K12" s="31"/>
      <c r="L12" s="84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2"/>
      <c r="C13" s="31"/>
      <c r="D13" s="31"/>
      <c r="E13" s="26" t="s">
        <v>25</v>
      </c>
      <c r="F13" s="31"/>
      <c r="G13" s="31"/>
      <c r="H13" s="31"/>
      <c r="I13" s="28" t="s">
        <v>26</v>
      </c>
      <c r="J13" s="26" t="s">
        <v>3</v>
      </c>
      <c r="K13" s="31"/>
      <c r="L13" s="84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" customHeight="1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84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2"/>
      <c r="C15" s="31"/>
      <c r="D15" s="28" t="s">
        <v>27</v>
      </c>
      <c r="E15" s="31"/>
      <c r="F15" s="31"/>
      <c r="G15" s="31"/>
      <c r="H15" s="31"/>
      <c r="I15" s="28" t="s">
        <v>24</v>
      </c>
      <c r="J15" s="26" t="str">
        <f>'Rekapitulace zakázky'!AN13</f>
        <v/>
      </c>
      <c r="K15" s="31"/>
      <c r="L15" s="84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2"/>
      <c r="C16" s="31"/>
      <c r="D16" s="31"/>
      <c r="E16" s="271" t="str">
        <f>'Rekapitulace zakázky'!E14</f>
        <v xml:space="preserve"> </v>
      </c>
      <c r="F16" s="271"/>
      <c r="G16" s="271"/>
      <c r="H16" s="271"/>
      <c r="I16" s="28" t="s">
        <v>26</v>
      </c>
      <c r="J16" s="26" t="str">
        <f>'Rekapitulace zakázky'!AN14</f>
        <v/>
      </c>
      <c r="K16" s="31"/>
      <c r="L16" s="84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" customHeight="1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84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2"/>
      <c r="C18" s="31"/>
      <c r="D18" s="28" t="s">
        <v>29</v>
      </c>
      <c r="E18" s="31"/>
      <c r="F18" s="31"/>
      <c r="G18" s="31"/>
      <c r="H18" s="31"/>
      <c r="I18" s="28" t="s">
        <v>24</v>
      </c>
      <c r="J18" s="26" t="str">
        <f>IF('Rekapitulace zakázky'!AN16="","",'Rekapitulace zakázky'!AN16)</f>
        <v/>
      </c>
      <c r="K18" s="31"/>
      <c r="L18" s="84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2"/>
      <c r="C19" s="31"/>
      <c r="D19" s="31"/>
      <c r="E19" s="26" t="str">
        <f>IF('Rekapitulace zakázky'!E17="","",'Rekapitulace zakázky'!E17)</f>
        <v xml:space="preserve"> </v>
      </c>
      <c r="F19" s="31"/>
      <c r="G19" s="31"/>
      <c r="H19" s="31"/>
      <c r="I19" s="28" t="s">
        <v>26</v>
      </c>
      <c r="J19" s="26" t="str">
        <f>IF('Rekapitulace zakázky'!AN17="","",'Rekapitulace zakázky'!AN17)</f>
        <v/>
      </c>
      <c r="K19" s="31"/>
      <c r="L19" s="84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" customHeight="1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84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2"/>
      <c r="C21" s="31"/>
      <c r="D21" s="28" t="s">
        <v>31</v>
      </c>
      <c r="E21" s="31"/>
      <c r="F21" s="31"/>
      <c r="G21" s="31"/>
      <c r="H21" s="31"/>
      <c r="I21" s="28" t="s">
        <v>24</v>
      </c>
      <c r="J21" s="26" t="s">
        <v>3</v>
      </c>
      <c r="K21" s="31"/>
      <c r="L21" s="84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2"/>
      <c r="C22" s="31"/>
      <c r="D22" s="31"/>
      <c r="E22" s="26" t="s">
        <v>32</v>
      </c>
      <c r="F22" s="31"/>
      <c r="G22" s="31"/>
      <c r="H22" s="31"/>
      <c r="I22" s="28" t="s">
        <v>26</v>
      </c>
      <c r="J22" s="26" t="s">
        <v>3</v>
      </c>
      <c r="K22" s="31"/>
      <c r="L22" s="84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" customHeight="1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84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2"/>
      <c r="C24" s="31"/>
      <c r="D24" s="28" t="s">
        <v>33</v>
      </c>
      <c r="E24" s="31"/>
      <c r="F24" s="31"/>
      <c r="G24" s="31"/>
      <c r="H24" s="31"/>
      <c r="I24" s="31"/>
      <c r="J24" s="31"/>
      <c r="K24" s="31"/>
      <c r="L24" s="84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47.25" customHeight="1">
      <c r="A25" s="85"/>
      <c r="B25" s="86"/>
      <c r="C25" s="85"/>
      <c r="D25" s="85"/>
      <c r="E25" s="274" t="s">
        <v>34</v>
      </c>
      <c r="F25" s="274"/>
      <c r="G25" s="274"/>
      <c r="H25" s="274"/>
      <c r="I25" s="85"/>
      <c r="J25" s="85"/>
      <c r="K25" s="85"/>
      <c r="L25" s="87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</row>
    <row r="26" spans="1:31" s="2" customFormat="1" ht="6.9" customHeight="1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84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" customHeight="1">
      <c r="A27" s="31"/>
      <c r="B27" s="32"/>
      <c r="C27" s="31"/>
      <c r="D27" s="60"/>
      <c r="E27" s="60"/>
      <c r="F27" s="60"/>
      <c r="G27" s="60"/>
      <c r="H27" s="60"/>
      <c r="I27" s="60"/>
      <c r="J27" s="60"/>
      <c r="K27" s="60"/>
      <c r="L27" s="84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2"/>
      <c r="C28" s="31"/>
      <c r="D28" s="88" t="s">
        <v>35</v>
      </c>
      <c r="E28" s="31"/>
      <c r="F28" s="31"/>
      <c r="G28" s="31"/>
      <c r="H28" s="31"/>
      <c r="I28" s="31"/>
      <c r="J28" s="65">
        <f>ROUND(J99, 2)</f>
        <v>561436.81000000006</v>
      </c>
      <c r="K28" s="31"/>
      <c r="L28" s="84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2"/>
      <c r="C29" s="31"/>
      <c r="D29" s="60"/>
      <c r="E29" s="60"/>
      <c r="F29" s="60"/>
      <c r="G29" s="60"/>
      <c r="H29" s="60"/>
      <c r="I29" s="60"/>
      <c r="J29" s="60"/>
      <c r="K29" s="60"/>
      <c r="L29" s="84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" customHeight="1">
      <c r="A30" s="31"/>
      <c r="B30" s="32"/>
      <c r="C30" s="31"/>
      <c r="D30" s="31"/>
      <c r="E30" s="31"/>
      <c r="F30" s="35" t="s">
        <v>37</v>
      </c>
      <c r="G30" s="31"/>
      <c r="H30" s="31"/>
      <c r="I30" s="35" t="s">
        <v>36</v>
      </c>
      <c r="J30" s="35" t="s">
        <v>38</v>
      </c>
      <c r="K30" s="31"/>
      <c r="L30" s="84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" customHeight="1">
      <c r="A31" s="31"/>
      <c r="B31" s="32"/>
      <c r="C31" s="31"/>
      <c r="D31" s="89" t="s">
        <v>39</v>
      </c>
      <c r="E31" s="28" t="s">
        <v>40</v>
      </c>
      <c r="F31" s="90">
        <f>ROUND((SUM(BE99:BE694)),  2)</f>
        <v>0</v>
      </c>
      <c r="G31" s="31"/>
      <c r="H31" s="31"/>
      <c r="I31" s="91">
        <v>0.21</v>
      </c>
      <c r="J31" s="90">
        <f>ROUND(((SUM(BE99:BE694))*I31),  2)</f>
        <v>0</v>
      </c>
      <c r="K31" s="31"/>
      <c r="L31" s="84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2"/>
      <c r="C32" s="31"/>
      <c r="D32" s="31"/>
      <c r="E32" s="28" t="s">
        <v>41</v>
      </c>
      <c r="F32" s="90">
        <f>ROUND((SUM(BF99:BF694)),  2)</f>
        <v>561436.81000000006</v>
      </c>
      <c r="G32" s="31"/>
      <c r="H32" s="31"/>
      <c r="I32" s="91">
        <v>0.15</v>
      </c>
      <c r="J32" s="90">
        <f>ROUND(((SUM(BF99:BF694))*I32),  2)</f>
        <v>84215.52</v>
      </c>
      <c r="K32" s="31"/>
      <c r="L32" s="84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hidden="1" customHeight="1">
      <c r="A33" s="31"/>
      <c r="B33" s="32"/>
      <c r="C33" s="31"/>
      <c r="D33" s="31"/>
      <c r="E33" s="28" t="s">
        <v>42</v>
      </c>
      <c r="F33" s="90">
        <f>ROUND((SUM(BG99:BG694)),  2)</f>
        <v>0</v>
      </c>
      <c r="G33" s="31"/>
      <c r="H33" s="31"/>
      <c r="I33" s="91">
        <v>0.21</v>
      </c>
      <c r="J33" s="90">
        <f>0</f>
        <v>0</v>
      </c>
      <c r="K33" s="31"/>
      <c r="L33" s="84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hidden="1" customHeight="1">
      <c r="A34" s="31"/>
      <c r="B34" s="32"/>
      <c r="C34" s="31"/>
      <c r="D34" s="31"/>
      <c r="E34" s="28" t="s">
        <v>43</v>
      </c>
      <c r="F34" s="90">
        <f>ROUND((SUM(BH99:BH694)),  2)</f>
        <v>0</v>
      </c>
      <c r="G34" s="31"/>
      <c r="H34" s="31"/>
      <c r="I34" s="91">
        <v>0.15</v>
      </c>
      <c r="J34" s="90">
        <f>0</f>
        <v>0</v>
      </c>
      <c r="K34" s="31"/>
      <c r="L34" s="84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2"/>
      <c r="C35" s="31"/>
      <c r="D35" s="31"/>
      <c r="E35" s="28" t="s">
        <v>44</v>
      </c>
      <c r="F35" s="90">
        <f>ROUND((SUM(BI99:BI694)),  2)</f>
        <v>0</v>
      </c>
      <c r="G35" s="31"/>
      <c r="H35" s="31"/>
      <c r="I35" s="91">
        <v>0</v>
      </c>
      <c r="J35" s="90">
        <f>0</f>
        <v>0</v>
      </c>
      <c r="K35" s="31"/>
      <c r="L35" s="84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84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2"/>
      <c r="C37" s="92"/>
      <c r="D37" s="93" t="s">
        <v>45</v>
      </c>
      <c r="E37" s="54"/>
      <c r="F37" s="54"/>
      <c r="G37" s="94" t="s">
        <v>46</v>
      </c>
      <c r="H37" s="95" t="s">
        <v>47</v>
      </c>
      <c r="I37" s="54"/>
      <c r="J37" s="96">
        <f>SUM(J28:J35)</f>
        <v>645652.33000000007</v>
      </c>
      <c r="K37" s="97"/>
      <c r="L37" s="84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customHeight="1">
      <c r="A38" s="31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84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42" spans="1:31" s="2" customFormat="1" ht="6.9" customHeight="1">
      <c r="A42" s="31"/>
      <c r="B42" s="43"/>
      <c r="C42" s="44"/>
      <c r="D42" s="44"/>
      <c r="E42" s="44"/>
      <c r="F42" s="44"/>
      <c r="G42" s="44"/>
      <c r="H42" s="44"/>
      <c r="I42" s="44"/>
      <c r="J42" s="44"/>
      <c r="K42" s="44"/>
      <c r="L42" s="84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4.9" customHeight="1">
      <c r="A43" s="31"/>
      <c r="B43" s="32"/>
      <c r="C43" s="23" t="s">
        <v>77</v>
      </c>
      <c r="D43" s="31"/>
      <c r="E43" s="31"/>
      <c r="F43" s="31"/>
      <c r="G43" s="31"/>
      <c r="H43" s="31"/>
      <c r="I43" s="31"/>
      <c r="J43" s="31"/>
      <c r="K43" s="31"/>
      <c r="L43" s="84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6.9" customHeight="1">
      <c r="A44" s="31"/>
      <c r="B44" s="32"/>
      <c r="C44" s="31"/>
      <c r="D44" s="31"/>
      <c r="E44" s="31"/>
      <c r="F44" s="31"/>
      <c r="G44" s="31"/>
      <c r="H44" s="31"/>
      <c r="I44" s="31"/>
      <c r="J44" s="31"/>
      <c r="K44" s="31"/>
      <c r="L44" s="84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12" customHeight="1">
      <c r="A45" s="31"/>
      <c r="B45" s="32"/>
      <c r="C45" s="28" t="s">
        <v>15</v>
      </c>
      <c r="D45" s="31"/>
      <c r="E45" s="31"/>
      <c r="F45" s="31"/>
      <c r="G45" s="31"/>
      <c r="H45" s="31"/>
      <c r="I45" s="31"/>
      <c r="J45" s="31"/>
      <c r="K45" s="31"/>
      <c r="L45" s="84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16.5" customHeight="1">
      <c r="A46" s="31"/>
      <c r="B46" s="32"/>
      <c r="C46" s="31"/>
      <c r="D46" s="31"/>
      <c r="E46" s="285" t="str">
        <f>E7</f>
        <v>Bozděchova 637/9, byt č. 637/31</v>
      </c>
      <c r="F46" s="304"/>
      <c r="G46" s="304"/>
      <c r="H46" s="304"/>
      <c r="I46" s="31"/>
      <c r="J46" s="31"/>
      <c r="K46" s="31"/>
      <c r="L46" s="84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6.9" customHeight="1">
      <c r="A47" s="31"/>
      <c r="B47" s="32"/>
      <c r="C47" s="31"/>
      <c r="D47" s="31"/>
      <c r="E47" s="31"/>
      <c r="F47" s="31"/>
      <c r="G47" s="31"/>
      <c r="H47" s="31"/>
      <c r="I47" s="31"/>
      <c r="J47" s="31"/>
      <c r="K47" s="31"/>
      <c r="L47" s="84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2" customHeight="1">
      <c r="A48" s="31"/>
      <c r="B48" s="32"/>
      <c r="C48" s="28" t="s">
        <v>19</v>
      </c>
      <c r="D48" s="31"/>
      <c r="E48" s="31"/>
      <c r="F48" s="26" t="str">
        <f>F10</f>
        <v>Praha</v>
      </c>
      <c r="G48" s="31"/>
      <c r="H48" s="31"/>
      <c r="I48" s="28" t="s">
        <v>21</v>
      </c>
      <c r="J48" s="49" t="str">
        <f>IF(J10="","",J10)</f>
        <v>31. 10. 2022</v>
      </c>
      <c r="K48" s="31"/>
      <c r="L48" s="84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6.9" customHeight="1">
      <c r="A49" s="31"/>
      <c r="B49" s="32"/>
      <c r="C49" s="31"/>
      <c r="D49" s="31"/>
      <c r="E49" s="31"/>
      <c r="F49" s="31"/>
      <c r="G49" s="31"/>
      <c r="H49" s="31"/>
      <c r="I49" s="31"/>
      <c r="J49" s="31"/>
      <c r="K49" s="31"/>
      <c r="L49" s="84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5.15" customHeight="1">
      <c r="A50" s="31"/>
      <c r="B50" s="32"/>
      <c r="C50" s="28" t="s">
        <v>23</v>
      </c>
      <c r="D50" s="31"/>
      <c r="E50" s="31"/>
      <c r="F50" s="26" t="str">
        <f>E13</f>
        <v>Městká část Praha 5</v>
      </c>
      <c r="G50" s="31"/>
      <c r="H50" s="31"/>
      <c r="I50" s="28" t="s">
        <v>29</v>
      </c>
      <c r="J50" s="29" t="str">
        <f>E19</f>
        <v xml:space="preserve"> </v>
      </c>
      <c r="K50" s="31"/>
      <c r="L50" s="84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15.15" customHeight="1">
      <c r="A51" s="31"/>
      <c r="B51" s="32"/>
      <c r="C51" s="28" t="s">
        <v>27</v>
      </c>
      <c r="D51" s="31"/>
      <c r="E51" s="31"/>
      <c r="F51" s="26" t="str">
        <f>IF(E16="","",E16)</f>
        <v xml:space="preserve"> </v>
      </c>
      <c r="G51" s="31"/>
      <c r="H51" s="31"/>
      <c r="I51" s="28" t="s">
        <v>31</v>
      </c>
      <c r="J51" s="29" t="str">
        <f>E22</f>
        <v>MAPAMI s.r.o.</v>
      </c>
      <c r="K51" s="31"/>
      <c r="L51" s="84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0.35" customHeight="1">
      <c r="A52" s="31"/>
      <c r="B52" s="32"/>
      <c r="C52" s="31"/>
      <c r="D52" s="31"/>
      <c r="E52" s="31"/>
      <c r="F52" s="31"/>
      <c r="G52" s="31"/>
      <c r="H52" s="31"/>
      <c r="I52" s="31"/>
      <c r="J52" s="31"/>
      <c r="K52" s="31"/>
      <c r="L52" s="84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29.25" customHeight="1">
      <c r="A53" s="31"/>
      <c r="B53" s="32"/>
      <c r="C53" s="98" t="s">
        <v>78</v>
      </c>
      <c r="D53" s="92"/>
      <c r="E53" s="92"/>
      <c r="F53" s="92"/>
      <c r="G53" s="92"/>
      <c r="H53" s="92"/>
      <c r="I53" s="92"/>
      <c r="J53" s="99" t="s">
        <v>79</v>
      </c>
      <c r="K53" s="92"/>
      <c r="L53" s="84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0.35" customHeight="1">
      <c r="A54" s="31"/>
      <c r="B54" s="32"/>
      <c r="C54" s="31"/>
      <c r="D54" s="31"/>
      <c r="E54" s="31"/>
      <c r="F54" s="31"/>
      <c r="G54" s="31"/>
      <c r="H54" s="31"/>
      <c r="I54" s="31"/>
      <c r="J54" s="31"/>
      <c r="K54" s="31"/>
      <c r="L54" s="84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22.8" customHeight="1">
      <c r="A55" s="31"/>
      <c r="B55" s="32"/>
      <c r="C55" s="100" t="s">
        <v>67</v>
      </c>
      <c r="D55" s="31"/>
      <c r="E55" s="31"/>
      <c r="F55" s="31"/>
      <c r="G55" s="31"/>
      <c r="H55" s="31"/>
      <c r="I55" s="31"/>
      <c r="J55" s="65">
        <f>J99</f>
        <v>561436.81000000006</v>
      </c>
      <c r="K55" s="31"/>
      <c r="L55" s="84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U55" s="19" t="s">
        <v>80</v>
      </c>
    </row>
    <row r="56" spans="1:47" s="9" customFormat="1" ht="24.9" customHeight="1">
      <c r="B56" s="101"/>
      <c r="D56" s="102" t="s">
        <v>81</v>
      </c>
      <c r="E56" s="103"/>
      <c r="F56" s="103"/>
      <c r="G56" s="103"/>
      <c r="H56" s="103"/>
      <c r="I56" s="103"/>
      <c r="J56" s="104">
        <f>J100</f>
        <v>124134.13</v>
      </c>
      <c r="L56" s="101"/>
    </row>
    <row r="57" spans="1:47" s="10" customFormat="1" ht="19.95" customHeight="1">
      <c r="B57" s="105"/>
      <c r="D57" s="106" t="s">
        <v>82</v>
      </c>
      <c r="E57" s="107"/>
      <c r="F57" s="107"/>
      <c r="G57" s="107"/>
      <c r="H57" s="107"/>
      <c r="I57" s="107"/>
      <c r="J57" s="108">
        <f>J101</f>
        <v>2520</v>
      </c>
      <c r="L57" s="105"/>
    </row>
    <row r="58" spans="1:47" s="10" customFormat="1" ht="19.95" customHeight="1">
      <c r="B58" s="105"/>
      <c r="D58" s="106" t="s">
        <v>83</v>
      </c>
      <c r="E58" s="107"/>
      <c r="F58" s="107"/>
      <c r="G58" s="107"/>
      <c r="H58" s="107"/>
      <c r="I58" s="107"/>
      <c r="J58" s="108">
        <f>J105</f>
        <v>59752.72</v>
      </c>
      <c r="L58" s="105"/>
    </row>
    <row r="59" spans="1:47" s="10" customFormat="1" ht="19.95" customHeight="1">
      <c r="B59" s="105"/>
      <c r="D59" s="106" t="s">
        <v>84</v>
      </c>
      <c r="E59" s="107"/>
      <c r="F59" s="107"/>
      <c r="G59" s="107"/>
      <c r="H59" s="107"/>
      <c r="I59" s="107"/>
      <c r="J59" s="108">
        <f>J155</f>
        <v>40262.270000000004</v>
      </c>
      <c r="L59" s="105"/>
    </row>
    <row r="60" spans="1:47" s="10" customFormat="1" ht="19.95" customHeight="1">
      <c r="B60" s="105"/>
      <c r="D60" s="106" t="s">
        <v>85</v>
      </c>
      <c r="E60" s="107"/>
      <c r="F60" s="107"/>
      <c r="G60" s="107"/>
      <c r="H60" s="107"/>
      <c r="I60" s="107"/>
      <c r="J60" s="108">
        <f>J217</f>
        <v>19560.07</v>
      </c>
      <c r="L60" s="105"/>
    </row>
    <row r="61" spans="1:47" s="10" customFormat="1" ht="19.95" customHeight="1">
      <c r="B61" s="105"/>
      <c r="D61" s="106" t="s">
        <v>86</v>
      </c>
      <c r="E61" s="107"/>
      <c r="F61" s="107"/>
      <c r="G61" s="107"/>
      <c r="H61" s="107"/>
      <c r="I61" s="107"/>
      <c r="J61" s="108">
        <f>J231</f>
        <v>2039.07</v>
      </c>
      <c r="L61" s="105"/>
    </row>
    <row r="62" spans="1:47" s="9" customFormat="1" ht="24.9" customHeight="1">
      <c r="B62" s="101"/>
      <c r="D62" s="102" t="s">
        <v>87</v>
      </c>
      <c r="E62" s="103"/>
      <c r="F62" s="103"/>
      <c r="G62" s="103"/>
      <c r="H62" s="103"/>
      <c r="I62" s="103"/>
      <c r="J62" s="104">
        <f>J234</f>
        <v>398893.56</v>
      </c>
      <c r="L62" s="101"/>
    </row>
    <row r="63" spans="1:47" s="10" customFormat="1" ht="19.95" customHeight="1">
      <c r="B63" s="105"/>
      <c r="D63" s="106" t="s">
        <v>88</v>
      </c>
      <c r="E63" s="107"/>
      <c r="F63" s="107"/>
      <c r="G63" s="107"/>
      <c r="H63" s="107"/>
      <c r="I63" s="107"/>
      <c r="J63" s="108">
        <f>J235</f>
        <v>8420.130000000001</v>
      </c>
      <c r="L63" s="105"/>
    </row>
    <row r="64" spans="1:47" s="10" customFormat="1" ht="19.95" customHeight="1">
      <c r="B64" s="105"/>
      <c r="D64" s="106" t="s">
        <v>89</v>
      </c>
      <c r="E64" s="107"/>
      <c r="F64" s="107"/>
      <c r="G64" s="107"/>
      <c r="H64" s="107"/>
      <c r="I64" s="107"/>
      <c r="J64" s="108">
        <f>J259</f>
        <v>4141.28</v>
      </c>
      <c r="L64" s="105"/>
    </row>
    <row r="65" spans="2:12" s="10" customFormat="1" ht="19.95" customHeight="1">
      <c r="B65" s="105"/>
      <c r="D65" s="106" t="s">
        <v>90</v>
      </c>
      <c r="E65" s="107"/>
      <c r="F65" s="107"/>
      <c r="G65" s="107"/>
      <c r="H65" s="107"/>
      <c r="I65" s="107"/>
      <c r="J65" s="108">
        <f>J267</f>
        <v>8930.15</v>
      </c>
      <c r="L65" s="105"/>
    </row>
    <row r="66" spans="2:12" s="10" customFormat="1" ht="19.95" customHeight="1">
      <c r="B66" s="105"/>
      <c r="D66" s="106" t="s">
        <v>91</v>
      </c>
      <c r="E66" s="107"/>
      <c r="F66" s="107"/>
      <c r="G66" s="107"/>
      <c r="H66" s="107"/>
      <c r="I66" s="107"/>
      <c r="J66" s="108">
        <f>J283</f>
        <v>20639.370000000003</v>
      </c>
      <c r="L66" s="105"/>
    </row>
    <row r="67" spans="2:12" s="10" customFormat="1" ht="19.95" customHeight="1">
      <c r="B67" s="105"/>
      <c r="D67" s="106" t="s">
        <v>92</v>
      </c>
      <c r="E67" s="107"/>
      <c r="F67" s="107"/>
      <c r="G67" s="107"/>
      <c r="H67" s="107"/>
      <c r="I67" s="107"/>
      <c r="J67" s="108">
        <f>J324</f>
        <v>42002.259999999995</v>
      </c>
      <c r="L67" s="105"/>
    </row>
    <row r="68" spans="2:12" s="10" customFormat="1" ht="19.95" customHeight="1">
      <c r="B68" s="105"/>
      <c r="D68" s="106" t="s">
        <v>93</v>
      </c>
      <c r="E68" s="107"/>
      <c r="F68" s="107"/>
      <c r="G68" s="107"/>
      <c r="H68" s="107"/>
      <c r="I68" s="107"/>
      <c r="J68" s="108">
        <f>J368</f>
        <v>35446.49</v>
      </c>
      <c r="L68" s="105"/>
    </row>
    <row r="69" spans="2:12" s="10" customFormat="1" ht="19.95" customHeight="1">
      <c r="B69" s="105"/>
      <c r="D69" s="106" t="s">
        <v>94</v>
      </c>
      <c r="E69" s="107"/>
      <c r="F69" s="107"/>
      <c r="G69" s="107"/>
      <c r="H69" s="107"/>
      <c r="I69" s="107"/>
      <c r="J69" s="108">
        <f>J405</f>
        <v>7393.67</v>
      </c>
      <c r="L69" s="105"/>
    </row>
    <row r="70" spans="2:12" s="10" customFormat="1" ht="19.95" customHeight="1">
      <c r="B70" s="105"/>
      <c r="D70" s="106" t="s">
        <v>95</v>
      </c>
      <c r="E70" s="107"/>
      <c r="F70" s="107"/>
      <c r="G70" s="107"/>
      <c r="H70" s="107"/>
      <c r="I70" s="107"/>
      <c r="J70" s="108">
        <f>J423</f>
        <v>11148.98</v>
      </c>
      <c r="L70" s="105"/>
    </row>
    <row r="71" spans="2:12" s="10" customFormat="1" ht="19.95" customHeight="1">
      <c r="B71" s="105"/>
      <c r="D71" s="106" t="s">
        <v>96</v>
      </c>
      <c r="E71" s="107"/>
      <c r="F71" s="107"/>
      <c r="G71" s="107"/>
      <c r="H71" s="107"/>
      <c r="I71" s="107"/>
      <c r="J71" s="108">
        <f>J432</f>
        <v>6554.64</v>
      </c>
      <c r="L71" s="105"/>
    </row>
    <row r="72" spans="2:12" s="10" customFormat="1" ht="19.95" customHeight="1">
      <c r="B72" s="105"/>
      <c r="D72" s="106" t="s">
        <v>97</v>
      </c>
      <c r="E72" s="107"/>
      <c r="F72" s="107"/>
      <c r="G72" s="107"/>
      <c r="H72" s="107"/>
      <c r="I72" s="107"/>
      <c r="J72" s="108">
        <f>J446</f>
        <v>82867.02</v>
      </c>
      <c r="L72" s="105"/>
    </row>
    <row r="73" spans="2:12" s="10" customFormat="1" ht="19.95" customHeight="1">
      <c r="B73" s="105"/>
      <c r="D73" s="106" t="s">
        <v>98</v>
      </c>
      <c r="E73" s="107"/>
      <c r="F73" s="107"/>
      <c r="G73" s="107"/>
      <c r="H73" s="107"/>
      <c r="I73" s="107"/>
      <c r="J73" s="108">
        <f>J483</f>
        <v>10813.59</v>
      </c>
      <c r="L73" s="105"/>
    </row>
    <row r="74" spans="2:12" s="10" customFormat="1" ht="19.95" customHeight="1">
      <c r="B74" s="105"/>
      <c r="D74" s="106" t="s">
        <v>99</v>
      </c>
      <c r="E74" s="107"/>
      <c r="F74" s="107"/>
      <c r="G74" s="107"/>
      <c r="H74" s="107"/>
      <c r="I74" s="107"/>
      <c r="J74" s="108">
        <f>J514</f>
        <v>14480.89</v>
      </c>
      <c r="L74" s="105"/>
    </row>
    <row r="75" spans="2:12" s="10" customFormat="1" ht="19.95" customHeight="1">
      <c r="B75" s="105"/>
      <c r="D75" s="106" t="s">
        <v>100</v>
      </c>
      <c r="E75" s="107"/>
      <c r="F75" s="107"/>
      <c r="G75" s="107"/>
      <c r="H75" s="107"/>
      <c r="I75" s="107"/>
      <c r="J75" s="108">
        <f>J529</f>
        <v>35357.390000000007</v>
      </c>
      <c r="L75" s="105"/>
    </row>
    <row r="76" spans="2:12" s="10" customFormat="1" ht="19.95" customHeight="1">
      <c r="B76" s="105"/>
      <c r="D76" s="106" t="s">
        <v>101</v>
      </c>
      <c r="E76" s="107"/>
      <c r="F76" s="107"/>
      <c r="G76" s="107"/>
      <c r="H76" s="107"/>
      <c r="I76" s="107"/>
      <c r="J76" s="108">
        <f>J583</f>
        <v>50594.18</v>
      </c>
      <c r="L76" s="105"/>
    </row>
    <row r="77" spans="2:12" s="10" customFormat="1" ht="19.95" customHeight="1">
      <c r="B77" s="105"/>
      <c r="D77" s="106" t="s">
        <v>102</v>
      </c>
      <c r="E77" s="107"/>
      <c r="F77" s="107"/>
      <c r="G77" s="107"/>
      <c r="H77" s="107"/>
      <c r="I77" s="107"/>
      <c r="J77" s="108">
        <f>J628</f>
        <v>20889.399999999998</v>
      </c>
      <c r="L77" s="105"/>
    </row>
    <row r="78" spans="2:12" s="10" customFormat="1" ht="19.95" customHeight="1">
      <c r="B78" s="105"/>
      <c r="D78" s="106" t="s">
        <v>103</v>
      </c>
      <c r="E78" s="107"/>
      <c r="F78" s="107"/>
      <c r="G78" s="107"/>
      <c r="H78" s="107"/>
      <c r="I78" s="107"/>
      <c r="J78" s="108">
        <f>J654</f>
        <v>39214.119999999995</v>
      </c>
      <c r="L78" s="105"/>
    </row>
    <row r="79" spans="2:12" s="9" customFormat="1" ht="24.9" customHeight="1">
      <c r="B79" s="101"/>
      <c r="D79" s="102" t="s">
        <v>104</v>
      </c>
      <c r="E79" s="103"/>
      <c r="F79" s="103"/>
      <c r="G79" s="103"/>
      <c r="H79" s="103"/>
      <c r="I79" s="103"/>
      <c r="J79" s="104">
        <f>J688</f>
        <v>38409.120000000003</v>
      </c>
      <c r="L79" s="101"/>
    </row>
    <row r="80" spans="2:12" s="10" customFormat="1" ht="19.95" customHeight="1">
      <c r="B80" s="105"/>
      <c r="D80" s="106" t="s">
        <v>105</v>
      </c>
      <c r="E80" s="107"/>
      <c r="F80" s="107"/>
      <c r="G80" s="107"/>
      <c r="H80" s="107"/>
      <c r="I80" s="107"/>
      <c r="J80" s="108">
        <f>J689</f>
        <v>19204.560000000001</v>
      </c>
      <c r="L80" s="105"/>
    </row>
    <row r="81" spans="1:31" s="10" customFormat="1" ht="19.95" customHeight="1">
      <c r="B81" s="105"/>
      <c r="D81" s="106" t="s">
        <v>106</v>
      </c>
      <c r="E81" s="107"/>
      <c r="F81" s="107"/>
      <c r="G81" s="107"/>
      <c r="H81" s="107"/>
      <c r="I81" s="107"/>
      <c r="J81" s="108">
        <f>J692</f>
        <v>19204.560000000001</v>
      </c>
      <c r="L81" s="105"/>
    </row>
    <row r="82" spans="1:31" s="2" customFormat="1" ht="21.75" customHeight="1">
      <c r="A82" s="31"/>
      <c r="B82" s="32"/>
      <c r="C82" s="31"/>
      <c r="D82" s="31"/>
      <c r="E82" s="31"/>
      <c r="F82" s="31"/>
      <c r="G82" s="31"/>
      <c r="H82" s="31"/>
      <c r="I82" s="31"/>
      <c r="J82" s="31"/>
      <c r="K82" s="31"/>
      <c r="L82" s="84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" customHeight="1">
      <c r="A83" s="31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84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7" spans="1:31" s="2" customFormat="1" ht="6.9" customHeight="1">
      <c r="A87" s="31"/>
      <c r="B87" s="43"/>
      <c r="C87" s="44"/>
      <c r="D87" s="44"/>
      <c r="E87" s="44"/>
      <c r="F87" s="44"/>
      <c r="G87" s="44"/>
      <c r="H87" s="44"/>
      <c r="I87" s="44"/>
      <c r="J87" s="44"/>
      <c r="K87" s="44"/>
      <c r="L87" s="84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24.9" customHeight="1">
      <c r="A88" s="31"/>
      <c r="B88" s="32"/>
      <c r="C88" s="23" t="s">
        <v>107</v>
      </c>
      <c r="D88" s="31"/>
      <c r="E88" s="31"/>
      <c r="F88" s="31"/>
      <c r="G88" s="31"/>
      <c r="H88" s="31"/>
      <c r="I88" s="31"/>
      <c r="J88" s="31"/>
      <c r="K88" s="31"/>
      <c r="L88" s="84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6.9" customHeight="1">
      <c r="A89" s="31"/>
      <c r="B89" s="32"/>
      <c r="C89" s="31"/>
      <c r="D89" s="31"/>
      <c r="E89" s="31"/>
      <c r="F89" s="31"/>
      <c r="G89" s="31"/>
      <c r="H89" s="31"/>
      <c r="I89" s="31"/>
      <c r="J89" s="31"/>
      <c r="K89" s="31"/>
      <c r="L89" s="84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12" customHeight="1">
      <c r="A90" s="31"/>
      <c r="B90" s="32"/>
      <c r="C90" s="28" t="s">
        <v>15</v>
      </c>
      <c r="D90" s="31"/>
      <c r="E90" s="31"/>
      <c r="F90" s="31"/>
      <c r="G90" s="31"/>
      <c r="H90" s="31"/>
      <c r="I90" s="31"/>
      <c r="J90" s="31"/>
      <c r="K90" s="31"/>
      <c r="L90" s="84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6.5" customHeight="1">
      <c r="A91" s="31"/>
      <c r="B91" s="32"/>
      <c r="C91" s="31"/>
      <c r="D91" s="31"/>
      <c r="E91" s="285" t="str">
        <f>E7</f>
        <v>Bozděchova 637/9, byt č. 637/31</v>
      </c>
      <c r="F91" s="304"/>
      <c r="G91" s="304"/>
      <c r="H91" s="304"/>
      <c r="I91" s="31"/>
      <c r="J91" s="31"/>
      <c r="K91" s="31"/>
      <c r="L91" s="84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84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2" customHeight="1">
      <c r="A93" s="31"/>
      <c r="B93" s="32"/>
      <c r="C93" s="28" t="s">
        <v>19</v>
      </c>
      <c r="D93" s="31"/>
      <c r="E93" s="31"/>
      <c r="F93" s="26" t="str">
        <f>F10</f>
        <v>Praha</v>
      </c>
      <c r="G93" s="31"/>
      <c r="H93" s="31"/>
      <c r="I93" s="28" t="s">
        <v>21</v>
      </c>
      <c r="J93" s="49" t="str">
        <f>IF(J10="","",J10)</f>
        <v>31. 10. 2022</v>
      </c>
      <c r="K93" s="31"/>
      <c r="L93" s="84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6.9" customHeight="1">
      <c r="A94" s="31"/>
      <c r="B94" s="32"/>
      <c r="C94" s="31"/>
      <c r="D94" s="31"/>
      <c r="E94" s="31"/>
      <c r="F94" s="31"/>
      <c r="G94" s="31"/>
      <c r="H94" s="31"/>
      <c r="I94" s="31"/>
      <c r="J94" s="31"/>
      <c r="K94" s="31"/>
      <c r="L94" s="84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5.15" customHeight="1">
      <c r="A95" s="31"/>
      <c r="B95" s="32"/>
      <c r="C95" s="28" t="s">
        <v>23</v>
      </c>
      <c r="D95" s="31"/>
      <c r="E95" s="31"/>
      <c r="F95" s="26" t="str">
        <f>E13</f>
        <v>Městká část Praha 5</v>
      </c>
      <c r="G95" s="31"/>
      <c r="H95" s="31"/>
      <c r="I95" s="28" t="s">
        <v>29</v>
      </c>
      <c r="J95" s="29" t="str">
        <f>E19</f>
        <v xml:space="preserve"> </v>
      </c>
      <c r="K95" s="31"/>
      <c r="L95" s="84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15.15" customHeight="1">
      <c r="A96" s="31"/>
      <c r="B96" s="32"/>
      <c r="C96" s="28" t="s">
        <v>27</v>
      </c>
      <c r="D96" s="31"/>
      <c r="E96" s="31"/>
      <c r="F96" s="26" t="str">
        <f>IF(E16="","",E16)</f>
        <v xml:space="preserve"> </v>
      </c>
      <c r="G96" s="31"/>
      <c r="H96" s="31"/>
      <c r="I96" s="28" t="s">
        <v>31</v>
      </c>
      <c r="J96" s="29" t="str">
        <f>E22</f>
        <v>MAPAMI s.r.o.</v>
      </c>
      <c r="K96" s="31"/>
      <c r="L96" s="84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65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84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65" s="11" customFormat="1" ht="29.25" customHeight="1">
      <c r="A98" s="109"/>
      <c r="B98" s="110"/>
      <c r="C98" s="111" t="s">
        <v>108</v>
      </c>
      <c r="D98" s="112" t="s">
        <v>54</v>
      </c>
      <c r="E98" s="112" t="s">
        <v>50</v>
      </c>
      <c r="F98" s="112" t="s">
        <v>51</v>
      </c>
      <c r="G98" s="112" t="s">
        <v>109</v>
      </c>
      <c r="H98" s="112" t="s">
        <v>110</v>
      </c>
      <c r="I98" s="112" t="s">
        <v>111</v>
      </c>
      <c r="J98" s="112" t="s">
        <v>79</v>
      </c>
      <c r="K98" s="113" t="s">
        <v>112</v>
      </c>
      <c r="L98" s="114"/>
      <c r="M98" s="56" t="s">
        <v>3</v>
      </c>
      <c r="N98" s="57" t="s">
        <v>39</v>
      </c>
      <c r="O98" s="57" t="s">
        <v>113</v>
      </c>
      <c r="P98" s="57" t="s">
        <v>114</v>
      </c>
      <c r="Q98" s="57" t="s">
        <v>115</v>
      </c>
      <c r="R98" s="57" t="s">
        <v>116</v>
      </c>
      <c r="S98" s="57" t="s">
        <v>117</v>
      </c>
      <c r="T98" s="58" t="s">
        <v>118</v>
      </c>
      <c r="U98" s="109"/>
      <c r="V98" s="109"/>
      <c r="W98" s="109"/>
      <c r="X98" s="109"/>
      <c r="Y98" s="109"/>
      <c r="Z98" s="109"/>
      <c r="AA98" s="109"/>
      <c r="AB98" s="109"/>
      <c r="AC98" s="109"/>
      <c r="AD98" s="109"/>
      <c r="AE98" s="109"/>
    </row>
    <row r="99" spans="1:65" s="2" customFormat="1" ht="22.8" customHeight="1">
      <c r="A99" s="31"/>
      <c r="B99" s="32"/>
      <c r="C99" s="63" t="s">
        <v>119</v>
      </c>
      <c r="D99" s="31"/>
      <c r="E99" s="31"/>
      <c r="F99" s="31"/>
      <c r="G99" s="31"/>
      <c r="H99" s="31"/>
      <c r="I99" s="31"/>
      <c r="J99" s="115">
        <f>BK99</f>
        <v>561436.81000000006</v>
      </c>
      <c r="K99" s="31"/>
      <c r="L99" s="32"/>
      <c r="M99" s="59"/>
      <c r="N99" s="50"/>
      <c r="O99" s="60"/>
      <c r="P99" s="116">
        <f>P100+P234+P688</f>
        <v>548.60280900000009</v>
      </c>
      <c r="Q99" s="60"/>
      <c r="R99" s="116">
        <f>R100+R234+R688</f>
        <v>3.67209772</v>
      </c>
      <c r="S99" s="60"/>
      <c r="T99" s="117">
        <f>T100+T234+T688</f>
        <v>5.3803109599999992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T99" s="19" t="s">
        <v>68</v>
      </c>
      <c r="AU99" s="19" t="s">
        <v>80</v>
      </c>
      <c r="BK99" s="118">
        <f>BK100+BK234+BK688</f>
        <v>561436.81000000006</v>
      </c>
    </row>
    <row r="100" spans="1:65" s="12" customFormat="1" ht="25.95" customHeight="1">
      <c r="B100" s="119"/>
      <c r="D100" s="120" t="s">
        <v>68</v>
      </c>
      <c r="E100" s="121" t="s">
        <v>120</v>
      </c>
      <c r="F100" s="121" t="s">
        <v>121</v>
      </c>
      <c r="J100" s="122">
        <f>BK100</f>
        <v>124134.13</v>
      </c>
      <c r="L100" s="119"/>
      <c r="M100" s="123"/>
      <c r="N100" s="124"/>
      <c r="O100" s="124"/>
      <c r="P100" s="125">
        <f>P101+P105+P155+P217+P231</f>
        <v>223.79270800000003</v>
      </c>
      <c r="Q100" s="124"/>
      <c r="R100" s="125">
        <f>R101+R105+R155+R217+R231</f>
        <v>2.0009881799999998</v>
      </c>
      <c r="S100" s="124"/>
      <c r="T100" s="126">
        <f>T101+T105+T155+T217+T231</f>
        <v>2.4028985999999999</v>
      </c>
      <c r="AR100" s="120" t="s">
        <v>74</v>
      </c>
      <c r="AT100" s="127" t="s">
        <v>68</v>
      </c>
      <c r="AU100" s="127" t="s">
        <v>69</v>
      </c>
      <c r="AY100" s="120" t="s">
        <v>122</v>
      </c>
      <c r="BK100" s="128">
        <f>BK101+BK105+BK155+BK217+BK231</f>
        <v>124134.13</v>
      </c>
    </row>
    <row r="101" spans="1:65" s="12" customFormat="1" ht="22.8" customHeight="1">
      <c r="B101" s="119"/>
      <c r="D101" s="120" t="s">
        <v>68</v>
      </c>
      <c r="E101" s="129" t="s">
        <v>123</v>
      </c>
      <c r="F101" s="129" t="s">
        <v>124</v>
      </c>
      <c r="J101" s="130">
        <f>BK101</f>
        <v>2520</v>
      </c>
      <c r="L101" s="119"/>
      <c r="M101" s="123"/>
      <c r="N101" s="124"/>
      <c r="O101" s="124"/>
      <c r="P101" s="125">
        <f>SUM(P102:P104)</f>
        <v>3.32064</v>
      </c>
      <c r="Q101" s="124"/>
      <c r="R101" s="125">
        <f>SUM(R102:R104)</f>
        <v>0.1636128</v>
      </c>
      <c r="S101" s="124"/>
      <c r="T101" s="126">
        <f>SUM(T102:T104)</f>
        <v>0</v>
      </c>
      <c r="AR101" s="120" t="s">
        <v>74</v>
      </c>
      <c r="AT101" s="127" t="s">
        <v>68</v>
      </c>
      <c r="AU101" s="127" t="s">
        <v>74</v>
      </c>
      <c r="AY101" s="120" t="s">
        <v>122</v>
      </c>
      <c r="BK101" s="128">
        <f>SUM(BK102:BK104)</f>
        <v>2520</v>
      </c>
    </row>
    <row r="102" spans="1:65" s="2" customFormat="1" ht="24.15" customHeight="1">
      <c r="A102" s="31"/>
      <c r="B102" s="131"/>
      <c r="C102" s="132" t="s">
        <v>74</v>
      </c>
      <c r="D102" s="132" t="s">
        <v>125</v>
      </c>
      <c r="E102" s="133" t="s">
        <v>126</v>
      </c>
      <c r="F102" s="134" t="s">
        <v>127</v>
      </c>
      <c r="G102" s="135" t="s">
        <v>128</v>
      </c>
      <c r="H102" s="136">
        <v>2.88</v>
      </c>
      <c r="I102" s="137">
        <v>875</v>
      </c>
      <c r="J102" s="137">
        <f>ROUND(I102*H102,2)</f>
        <v>2520</v>
      </c>
      <c r="K102" s="134" t="s">
        <v>129</v>
      </c>
      <c r="L102" s="32"/>
      <c r="M102" s="138" t="s">
        <v>3</v>
      </c>
      <c r="N102" s="139" t="s">
        <v>41</v>
      </c>
      <c r="O102" s="140">
        <v>1.153</v>
      </c>
      <c r="P102" s="140">
        <f>O102*H102</f>
        <v>3.32064</v>
      </c>
      <c r="Q102" s="140">
        <v>5.6809999999999999E-2</v>
      </c>
      <c r="R102" s="140">
        <f>Q102*H102</f>
        <v>0.1636128</v>
      </c>
      <c r="S102" s="140">
        <v>0</v>
      </c>
      <c r="T102" s="141">
        <f>S102*H102</f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42" t="s">
        <v>130</v>
      </c>
      <c r="AT102" s="142" t="s">
        <v>125</v>
      </c>
      <c r="AU102" s="142" t="s">
        <v>131</v>
      </c>
      <c r="AY102" s="19" t="s">
        <v>122</v>
      </c>
      <c r="BE102" s="143">
        <f>IF(N102="základní",J102,0)</f>
        <v>0</v>
      </c>
      <c r="BF102" s="143">
        <f>IF(N102="snížená",J102,0)</f>
        <v>2520</v>
      </c>
      <c r="BG102" s="143">
        <f>IF(N102="zákl. přenesená",J102,0)</f>
        <v>0</v>
      </c>
      <c r="BH102" s="143">
        <f>IF(N102="sníž. přenesená",J102,0)</f>
        <v>0</v>
      </c>
      <c r="BI102" s="143">
        <f>IF(N102="nulová",J102,0)</f>
        <v>0</v>
      </c>
      <c r="BJ102" s="19" t="s">
        <v>131</v>
      </c>
      <c r="BK102" s="143">
        <f>ROUND(I102*H102,2)</f>
        <v>2520</v>
      </c>
      <c r="BL102" s="19" t="s">
        <v>130</v>
      </c>
      <c r="BM102" s="142" t="s">
        <v>132</v>
      </c>
    </row>
    <row r="103" spans="1:65" s="2" customFormat="1" ht="10.199999999999999">
      <c r="A103" s="31"/>
      <c r="B103" s="32"/>
      <c r="C103" s="31"/>
      <c r="D103" s="144" t="s">
        <v>133</v>
      </c>
      <c r="E103" s="31"/>
      <c r="F103" s="145" t="s">
        <v>134</v>
      </c>
      <c r="G103" s="31"/>
      <c r="H103" s="31"/>
      <c r="I103" s="31"/>
      <c r="J103" s="31"/>
      <c r="K103" s="31"/>
      <c r="L103" s="32"/>
      <c r="M103" s="146"/>
      <c r="N103" s="147"/>
      <c r="O103" s="52"/>
      <c r="P103" s="52"/>
      <c r="Q103" s="52"/>
      <c r="R103" s="52"/>
      <c r="S103" s="52"/>
      <c r="T103" s="53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T103" s="19" t="s">
        <v>133</v>
      </c>
      <c r="AU103" s="19" t="s">
        <v>131</v>
      </c>
    </row>
    <row r="104" spans="1:65" s="13" customFormat="1" ht="10.199999999999999">
      <c r="B104" s="148"/>
      <c r="D104" s="149" t="s">
        <v>135</v>
      </c>
      <c r="E104" s="150" t="s">
        <v>3</v>
      </c>
      <c r="F104" s="151" t="s">
        <v>136</v>
      </c>
      <c r="H104" s="152">
        <v>2.88</v>
      </c>
      <c r="L104" s="148"/>
      <c r="M104" s="153"/>
      <c r="N104" s="154"/>
      <c r="O104" s="154"/>
      <c r="P104" s="154"/>
      <c r="Q104" s="154"/>
      <c r="R104" s="154"/>
      <c r="S104" s="154"/>
      <c r="T104" s="155"/>
      <c r="AT104" s="150" t="s">
        <v>135</v>
      </c>
      <c r="AU104" s="150" t="s">
        <v>131</v>
      </c>
      <c r="AV104" s="13" t="s">
        <v>131</v>
      </c>
      <c r="AW104" s="13" t="s">
        <v>30</v>
      </c>
      <c r="AX104" s="13" t="s">
        <v>74</v>
      </c>
      <c r="AY104" s="150" t="s">
        <v>122</v>
      </c>
    </row>
    <row r="105" spans="1:65" s="12" customFormat="1" ht="22.8" customHeight="1">
      <c r="B105" s="119"/>
      <c r="D105" s="120" t="s">
        <v>68</v>
      </c>
      <c r="E105" s="129" t="s">
        <v>137</v>
      </c>
      <c r="F105" s="129" t="s">
        <v>138</v>
      </c>
      <c r="J105" s="130">
        <f>BK105</f>
        <v>59752.72</v>
      </c>
      <c r="L105" s="119"/>
      <c r="M105" s="123"/>
      <c r="N105" s="124"/>
      <c r="O105" s="124"/>
      <c r="P105" s="125">
        <f>SUM(P106:P154)</f>
        <v>94.030136000000013</v>
      </c>
      <c r="Q105" s="124"/>
      <c r="R105" s="125">
        <f>SUM(R106:R154)</f>
        <v>1.8286966599999999</v>
      </c>
      <c r="S105" s="124"/>
      <c r="T105" s="126">
        <f>SUM(T106:T154)</f>
        <v>0</v>
      </c>
      <c r="AR105" s="120" t="s">
        <v>74</v>
      </c>
      <c r="AT105" s="127" t="s">
        <v>68</v>
      </c>
      <c r="AU105" s="127" t="s">
        <v>74</v>
      </c>
      <c r="AY105" s="120" t="s">
        <v>122</v>
      </c>
      <c r="BK105" s="128">
        <f>SUM(BK106:BK154)</f>
        <v>59752.72</v>
      </c>
    </row>
    <row r="106" spans="1:65" s="2" customFormat="1" ht="16.5" customHeight="1">
      <c r="A106" s="31"/>
      <c r="B106" s="131"/>
      <c r="C106" s="132" t="s">
        <v>131</v>
      </c>
      <c r="D106" s="132" t="s">
        <v>125</v>
      </c>
      <c r="E106" s="133" t="s">
        <v>139</v>
      </c>
      <c r="F106" s="134" t="s">
        <v>140</v>
      </c>
      <c r="G106" s="135" t="s">
        <v>128</v>
      </c>
      <c r="H106" s="136">
        <v>47.103999999999999</v>
      </c>
      <c r="I106" s="137">
        <v>89</v>
      </c>
      <c r="J106" s="137">
        <f>ROUND(I106*H106,2)</f>
        <v>4192.26</v>
      </c>
      <c r="K106" s="134" t="s">
        <v>129</v>
      </c>
      <c r="L106" s="32"/>
      <c r="M106" s="138" t="s">
        <v>3</v>
      </c>
      <c r="N106" s="139" t="s">
        <v>41</v>
      </c>
      <c r="O106" s="140">
        <v>0.14799999999999999</v>
      </c>
      <c r="P106" s="140">
        <f>O106*H106</f>
        <v>6.9713919999999998</v>
      </c>
      <c r="Q106" s="140">
        <v>2.5999999999999998E-4</v>
      </c>
      <c r="R106" s="140">
        <f>Q106*H106</f>
        <v>1.2247039999999999E-2</v>
      </c>
      <c r="S106" s="140">
        <v>0</v>
      </c>
      <c r="T106" s="141">
        <f>S106*H106</f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42" t="s">
        <v>141</v>
      </c>
      <c r="AT106" s="142" t="s">
        <v>125</v>
      </c>
      <c r="AU106" s="142" t="s">
        <v>131</v>
      </c>
      <c r="AY106" s="19" t="s">
        <v>122</v>
      </c>
      <c r="BE106" s="143">
        <f>IF(N106="základní",J106,0)</f>
        <v>0</v>
      </c>
      <c r="BF106" s="143">
        <f>IF(N106="snížená",J106,0)</f>
        <v>4192.26</v>
      </c>
      <c r="BG106" s="143">
        <f>IF(N106="zákl. přenesená",J106,0)</f>
        <v>0</v>
      </c>
      <c r="BH106" s="143">
        <f>IF(N106="sníž. přenesená",J106,0)</f>
        <v>0</v>
      </c>
      <c r="BI106" s="143">
        <f>IF(N106="nulová",J106,0)</f>
        <v>0</v>
      </c>
      <c r="BJ106" s="19" t="s">
        <v>131</v>
      </c>
      <c r="BK106" s="143">
        <f>ROUND(I106*H106,2)</f>
        <v>4192.26</v>
      </c>
      <c r="BL106" s="19" t="s">
        <v>141</v>
      </c>
      <c r="BM106" s="142" t="s">
        <v>142</v>
      </c>
    </row>
    <row r="107" spans="1:65" s="2" customFormat="1" ht="10.199999999999999">
      <c r="A107" s="31"/>
      <c r="B107" s="32"/>
      <c r="C107" s="31"/>
      <c r="D107" s="144" t="s">
        <v>133</v>
      </c>
      <c r="E107" s="31"/>
      <c r="F107" s="145" t="s">
        <v>143</v>
      </c>
      <c r="G107" s="31"/>
      <c r="H107" s="31"/>
      <c r="I107" s="31"/>
      <c r="J107" s="31"/>
      <c r="K107" s="31"/>
      <c r="L107" s="32"/>
      <c r="M107" s="146"/>
      <c r="N107" s="147"/>
      <c r="O107" s="52"/>
      <c r="P107" s="52"/>
      <c r="Q107" s="52"/>
      <c r="R107" s="52"/>
      <c r="S107" s="52"/>
      <c r="T107" s="53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T107" s="19" t="s">
        <v>133</v>
      </c>
      <c r="AU107" s="19" t="s">
        <v>131</v>
      </c>
    </row>
    <row r="108" spans="1:65" s="13" customFormat="1" ht="10.199999999999999">
      <c r="B108" s="148"/>
      <c r="D108" s="149" t="s">
        <v>135</v>
      </c>
      <c r="E108" s="150" t="s">
        <v>3</v>
      </c>
      <c r="F108" s="151" t="s">
        <v>144</v>
      </c>
      <c r="H108" s="152">
        <v>1.0920000000000001</v>
      </c>
      <c r="L108" s="148"/>
      <c r="M108" s="153"/>
      <c r="N108" s="154"/>
      <c r="O108" s="154"/>
      <c r="P108" s="154"/>
      <c r="Q108" s="154"/>
      <c r="R108" s="154"/>
      <c r="S108" s="154"/>
      <c r="T108" s="155"/>
      <c r="AT108" s="150" t="s">
        <v>135</v>
      </c>
      <c r="AU108" s="150" t="s">
        <v>131</v>
      </c>
      <c r="AV108" s="13" t="s">
        <v>131</v>
      </c>
      <c r="AW108" s="13" t="s">
        <v>30</v>
      </c>
      <c r="AX108" s="13" t="s">
        <v>69</v>
      </c>
      <c r="AY108" s="150" t="s">
        <v>122</v>
      </c>
    </row>
    <row r="109" spans="1:65" s="14" customFormat="1" ht="10.199999999999999">
      <c r="B109" s="156"/>
      <c r="D109" s="149" t="s">
        <v>135</v>
      </c>
      <c r="E109" s="157" t="s">
        <v>3</v>
      </c>
      <c r="F109" s="158" t="s">
        <v>145</v>
      </c>
      <c r="H109" s="159">
        <v>1.0920000000000001</v>
      </c>
      <c r="L109" s="156"/>
      <c r="M109" s="160"/>
      <c r="N109" s="161"/>
      <c r="O109" s="161"/>
      <c r="P109" s="161"/>
      <c r="Q109" s="161"/>
      <c r="R109" s="161"/>
      <c r="S109" s="161"/>
      <c r="T109" s="162"/>
      <c r="AT109" s="157" t="s">
        <v>135</v>
      </c>
      <c r="AU109" s="157" t="s">
        <v>131</v>
      </c>
      <c r="AV109" s="14" t="s">
        <v>123</v>
      </c>
      <c r="AW109" s="14" t="s">
        <v>30</v>
      </c>
      <c r="AX109" s="14" t="s">
        <v>69</v>
      </c>
      <c r="AY109" s="157" t="s">
        <v>122</v>
      </c>
    </row>
    <row r="110" spans="1:65" s="13" customFormat="1" ht="10.199999999999999">
      <c r="B110" s="148"/>
      <c r="D110" s="149" t="s">
        <v>135</v>
      </c>
      <c r="E110" s="150" t="s">
        <v>3</v>
      </c>
      <c r="F110" s="151" t="s">
        <v>146</v>
      </c>
      <c r="H110" s="152">
        <v>8.3320000000000007</v>
      </c>
      <c r="L110" s="148"/>
      <c r="M110" s="153"/>
      <c r="N110" s="154"/>
      <c r="O110" s="154"/>
      <c r="P110" s="154"/>
      <c r="Q110" s="154"/>
      <c r="R110" s="154"/>
      <c r="S110" s="154"/>
      <c r="T110" s="155"/>
      <c r="AT110" s="150" t="s">
        <v>135</v>
      </c>
      <c r="AU110" s="150" t="s">
        <v>131</v>
      </c>
      <c r="AV110" s="13" t="s">
        <v>131</v>
      </c>
      <c r="AW110" s="13" t="s">
        <v>30</v>
      </c>
      <c r="AX110" s="13" t="s">
        <v>69</v>
      </c>
      <c r="AY110" s="150" t="s">
        <v>122</v>
      </c>
    </row>
    <row r="111" spans="1:65" s="14" customFormat="1" ht="10.199999999999999">
      <c r="B111" s="156"/>
      <c r="D111" s="149" t="s">
        <v>135</v>
      </c>
      <c r="E111" s="157" t="s">
        <v>3</v>
      </c>
      <c r="F111" s="158" t="s">
        <v>145</v>
      </c>
      <c r="H111" s="159">
        <v>8.3320000000000007</v>
      </c>
      <c r="L111" s="156"/>
      <c r="M111" s="160"/>
      <c r="N111" s="161"/>
      <c r="O111" s="161"/>
      <c r="P111" s="161"/>
      <c r="Q111" s="161"/>
      <c r="R111" s="161"/>
      <c r="S111" s="161"/>
      <c r="T111" s="162"/>
      <c r="AT111" s="157" t="s">
        <v>135</v>
      </c>
      <c r="AU111" s="157" t="s">
        <v>131</v>
      </c>
      <c r="AV111" s="14" t="s">
        <v>123</v>
      </c>
      <c r="AW111" s="14" t="s">
        <v>30</v>
      </c>
      <c r="AX111" s="14" t="s">
        <v>69</v>
      </c>
      <c r="AY111" s="157" t="s">
        <v>122</v>
      </c>
    </row>
    <row r="112" spans="1:65" s="13" customFormat="1" ht="10.199999999999999">
      <c r="B112" s="148"/>
      <c r="D112" s="149" t="s">
        <v>135</v>
      </c>
      <c r="E112" s="150" t="s">
        <v>3</v>
      </c>
      <c r="F112" s="151" t="s">
        <v>147</v>
      </c>
      <c r="H112" s="152">
        <v>12.784000000000001</v>
      </c>
      <c r="L112" s="148"/>
      <c r="M112" s="153"/>
      <c r="N112" s="154"/>
      <c r="O112" s="154"/>
      <c r="P112" s="154"/>
      <c r="Q112" s="154"/>
      <c r="R112" s="154"/>
      <c r="S112" s="154"/>
      <c r="T112" s="155"/>
      <c r="AT112" s="150" t="s">
        <v>135</v>
      </c>
      <c r="AU112" s="150" t="s">
        <v>131</v>
      </c>
      <c r="AV112" s="13" t="s">
        <v>131</v>
      </c>
      <c r="AW112" s="13" t="s">
        <v>30</v>
      </c>
      <c r="AX112" s="13" t="s">
        <v>69</v>
      </c>
      <c r="AY112" s="150" t="s">
        <v>122</v>
      </c>
    </row>
    <row r="113" spans="1:65" s="14" customFormat="1" ht="10.199999999999999">
      <c r="B113" s="156"/>
      <c r="D113" s="149" t="s">
        <v>135</v>
      </c>
      <c r="E113" s="157" t="s">
        <v>3</v>
      </c>
      <c r="F113" s="158" t="s">
        <v>145</v>
      </c>
      <c r="H113" s="159">
        <v>12.784000000000001</v>
      </c>
      <c r="L113" s="156"/>
      <c r="M113" s="160"/>
      <c r="N113" s="161"/>
      <c r="O113" s="161"/>
      <c r="P113" s="161"/>
      <c r="Q113" s="161"/>
      <c r="R113" s="161"/>
      <c r="S113" s="161"/>
      <c r="T113" s="162"/>
      <c r="AT113" s="157" t="s">
        <v>135</v>
      </c>
      <c r="AU113" s="157" t="s">
        <v>131</v>
      </c>
      <c r="AV113" s="14" t="s">
        <v>123</v>
      </c>
      <c r="AW113" s="14" t="s">
        <v>30</v>
      </c>
      <c r="AX113" s="14" t="s">
        <v>69</v>
      </c>
      <c r="AY113" s="157" t="s">
        <v>122</v>
      </c>
    </row>
    <row r="114" spans="1:65" s="13" customFormat="1" ht="10.199999999999999">
      <c r="B114" s="148"/>
      <c r="D114" s="149" t="s">
        <v>135</v>
      </c>
      <c r="E114" s="150" t="s">
        <v>3</v>
      </c>
      <c r="F114" s="151" t="s">
        <v>148</v>
      </c>
      <c r="H114" s="152">
        <v>3.6360000000000001</v>
      </c>
      <c r="L114" s="148"/>
      <c r="M114" s="153"/>
      <c r="N114" s="154"/>
      <c r="O114" s="154"/>
      <c r="P114" s="154"/>
      <c r="Q114" s="154"/>
      <c r="R114" s="154"/>
      <c r="S114" s="154"/>
      <c r="T114" s="155"/>
      <c r="AT114" s="150" t="s">
        <v>135</v>
      </c>
      <c r="AU114" s="150" t="s">
        <v>131</v>
      </c>
      <c r="AV114" s="13" t="s">
        <v>131</v>
      </c>
      <c r="AW114" s="13" t="s">
        <v>30</v>
      </c>
      <c r="AX114" s="13" t="s">
        <v>69</v>
      </c>
      <c r="AY114" s="150" t="s">
        <v>122</v>
      </c>
    </row>
    <row r="115" spans="1:65" s="14" customFormat="1" ht="10.199999999999999">
      <c r="B115" s="156"/>
      <c r="D115" s="149" t="s">
        <v>135</v>
      </c>
      <c r="E115" s="157" t="s">
        <v>3</v>
      </c>
      <c r="F115" s="158" t="s">
        <v>145</v>
      </c>
      <c r="H115" s="159">
        <v>3.6360000000000001</v>
      </c>
      <c r="L115" s="156"/>
      <c r="M115" s="160"/>
      <c r="N115" s="161"/>
      <c r="O115" s="161"/>
      <c r="P115" s="161"/>
      <c r="Q115" s="161"/>
      <c r="R115" s="161"/>
      <c r="S115" s="161"/>
      <c r="T115" s="162"/>
      <c r="AT115" s="157" t="s">
        <v>135</v>
      </c>
      <c r="AU115" s="157" t="s">
        <v>131</v>
      </c>
      <c r="AV115" s="14" t="s">
        <v>123</v>
      </c>
      <c r="AW115" s="14" t="s">
        <v>30</v>
      </c>
      <c r="AX115" s="14" t="s">
        <v>69</v>
      </c>
      <c r="AY115" s="157" t="s">
        <v>122</v>
      </c>
    </row>
    <row r="116" spans="1:65" s="13" customFormat="1" ht="10.199999999999999">
      <c r="B116" s="148"/>
      <c r="D116" s="149" t="s">
        <v>135</v>
      </c>
      <c r="E116" s="150" t="s">
        <v>3</v>
      </c>
      <c r="F116" s="151" t="s">
        <v>149</v>
      </c>
      <c r="H116" s="152">
        <v>20.253</v>
      </c>
      <c r="L116" s="148"/>
      <c r="M116" s="153"/>
      <c r="N116" s="154"/>
      <c r="O116" s="154"/>
      <c r="P116" s="154"/>
      <c r="Q116" s="154"/>
      <c r="R116" s="154"/>
      <c r="S116" s="154"/>
      <c r="T116" s="155"/>
      <c r="AT116" s="150" t="s">
        <v>135</v>
      </c>
      <c r="AU116" s="150" t="s">
        <v>131</v>
      </c>
      <c r="AV116" s="13" t="s">
        <v>131</v>
      </c>
      <c r="AW116" s="13" t="s">
        <v>30</v>
      </c>
      <c r="AX116" s="13" t="s">
        <v>69</v>
      </c>
      <c r="AY116" s="150" t="s">
        <v>122</v>
      </c>
    </row>
    <row r="117" spans="1:65" s="14" customFormat="1" ht="10.199999999999999">
      <c r="B117" s="156"/>
      <c r="D117" s="149" t="s">
        <v>135</v>
      </c>
      <c r="E117" s="157" t="s">
        <v>3</v>
      </c>
      <c r="F117" s="158" t="s">
        <v>145</v>
      </c>
      <c r="H117" s="159">
        <v>20.253</v>
      </c>
      <c r="L117" s="156"/>
      <c r="M117" s="160"/>
      <c r="N117" s="161"/>
      <c r="O117" s="161"/>
      <c r="P117" s="161"/>
      <c r="Q117" s="161"/>
      <c r="R117" s="161"/>
      <c r="S117" s="161"/>
      <c r="T117" s="162"/>
      <c r="AT117" s="157" t="s">
        <v>135</v>
      </c>
      <c r="AU117" s="157" t="s">
        <v>131</v>
      </c>
      <c r="AV117" s="14" t="s">
        <v>123</v>
      </c>
      <c r="AW117" s="14" t="s">
        <v>30</v>
      </c>
      <c r="AX117" s="14" t="s">
        <v>69</v>
      </c>
      <c r="AY117" s="157" t="s">
        <v>122</v>
      </c>
    </row>
    <row r="118" spans="1:65" s="13" customFormat="1" ht="10.199999999999999">
      <c r="B118" s="148"/>
      <c r="D118" s="149" t="s">
        <v>135</v>
      </c>
      <c r="E118" s="150" t="s">
        <v>3</v>
      </c>
      <c r="F118" s="151" t="s">
        <v>150</v>
      </c>
      <c r="H118" s="152">
        <v>1.0069999999999999</v>
      </c>
      <c r="L118" s="148"/>
      <c r="M118" s="153"/>
      <c r="N118" s="154"/>
      <c r="O118" s="154"/>
      <c r="P118" s="154"/>
      <c r="Q118" s="154"/>
      <c r="R118" s="154"/>
      <c r="S118" s="154"/>
      <c r="T118" s="155"/>
      <c r="AT118" s="150" t="s">
        <v>135</v>
      </c>
      <c r="AU118" s="150" t="s">
        <v>131</v>
      </c>
      <c r="AV118" s="13" t="s">
        <v>131</v>
      </c>
      <c r="AW118" s="13" t="s">
        <v>30</v>
      </c>
      <c r="AX118" s="13" t="s">
        <v>69</v>
      </c>
      <c r="AY118" s="150" t="s">
        <v>122</v>
      </c>
    </row>
    <row r="119" spans="1:65" s="14" customFormat="1" ht="10.199999999999999">
      <c r="B119" s="156"/>
      <c r="D119" s="149" t="s">
        <v>135</v>
      </c>
      <c r="E119" s="157" t="s">
        <v>3</v>
      </c>
      <c r="F119" s="158" t="s">
        <v>145</v>
      </c>
      <c r="H119" s="159">
        <v>1.0069999999999999</v>
      </c>
      <c r="L119" s="156"/>
      <c r="M119" s="160"/>
      <c r="N119" s="161"/>
      <c r="O119" s="161"/>
      <c r="P119" s="161"/>
      <c r="Q119" s="161"/>
      <c r="R119" s="161"/>
      <c r="S119" s="161"/>
      <c r="T119" s="162"/>
      <c r="AT119" s="157" t="s">
        <v>135</v>
      </c>
      <c r="AU119" s="157" t="s">
        <v>131</v>
      </c>
      <c r="AV119" s="14" t="s">
        <v>123</v>
      </c>
      <c r="AW119" s="14" t="s">
        <v>30</v>
      </c>
      <c r="AX119" s="14" t="s">
        <v>69</v>
      </c>
      <c r="AY119" s="157" t="s">
        <v>122</v>
      </c>
    </row>
    <row r="120" spans="1:65" s="15" customFormat="1" ht="10.199999999999999">
      <c r="B120" s="163"/>
      <c r="D120" s="149" t="s">
        <v>135</v>
      </c>
      <c r="E120" s="164" t="s">
        <v>3</v>
      </c>
      <c r="F120" s="165" t="s">
        <v>151</v>
      </c>
      <c r="H120" s="166">
        <v>47.103999999999999</v>
      </c>
      <c r="L120" s="163"/>
      <c r="M120" s="167"/>
      <c r="N120" s="168"/>
      <c r="O120" s="168"/>
      <c r="P120" s="168"/>
      <c r="Q120" s="168"/>
      <c r="R120" s="168"/>
      <c r="S120" s="168"/>
      <c r="T120" s="169"/>
      <c r="AT120" s="164" t="s">
        <v>135</v>
      </c>
      <c r="AU120" s="164" t="s">
        <v>131</v>
      </c>
      <c r="AV120" s="15" t="s">
        <v>141</v>
      </c>
      <c r="AW120" s="15" t="s">
        <v>30</v>
      </c>
      <c r="AX120" s="15" t="s">
        <v>74</v>
      </c>
      <c r="AY120" s="164" t="s">
        <v>122</v>
      </c>
    </row>
    <row r="121" spans="1:65" s="2" customFormat="1" ht="21.75" customHeight="1">
      <c r="A121" s="31"/>
      <c r="B121" s="131"/>
      <c r="C121" s="132" t="s">
        <v>123</v>
      </c>
      <c r="D121" s="132" t="s">
        <v>125</v>
      </c>
      <c r="E121" s="133" t="s">
        <v>152</v>
      </c>
      <c r="F121" s="134" t="s">
        <v>153</v>
      </c>
      <c r="G121" s="135" t="s">
        <v>128</v>
      </c>
      <c r="H121" s="136">
        <v>47.103999999999999</v>
      </c>
      <c r="I121" s="137">
        <v>201</v>
      </c>
      <c r="J121" s="137">
        <f>ROUND(I121*H121,2)</f>
        <v>9467.9</v>
      </c>
      <c r="K121" s="134" t="s">
        <v>129</v>
      </c>
      <c r="L121" s="32"/>
      <c r="M121" s="138" t="s">
        <v>3</v>
      </c>
      <c r="N121" s="139" t="s">
        <v>41</v>
      </c>
      <c r="O121" s="140">
        <v>0.35799999999999998</v>
      </c>
      <c r="P121" s="140">
        <f>O121*H121</f>
        <v>16.863232</v>
      </c>
      <c r="Q121" s="140">
        <v>3.0000000000000001E-3</v>
      </c>
      <c r="R121" s="140">
        <f>Q121*H121</f>
        <v>0.14131199999999999</v>
      </c>
      <c r="S121" s="140">
        <v>0</v>
      </c>
      <c r="T121" s="141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42" t="s">
        <v>141</v>
      </c>
      <c r="AT121" s="142" t="s">
        <v>125</v>
      </c>
      <c r="AU121" s="142" t="s">
        <v>131</v>
      </c>
      <c r="AY121" s="19" t="s">
        <v>122</v>
      </c>
      <c r="BE121" s="143">
        <f>IF(N121="základní",J121,0)</f>
        <v>0</v>
      </c>
      <c r="BF121" s="143">
        <f>IF(N121="snížená",J121,0)</f>
        <v>9467.9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9" t="s">
        <v>131</v>
      </c>
      <c r="BK121" s="143">
        <f>ROUND(I121*H121,2)</f>
        <v>9467.9</v>
      </c>
      <c r="BL121" s="19" t="s">
        <v>141</v>
      </c>
      <c r="BM121" s="142" t="s">
        <v>154</v>
      </c>
    </row>
    <row r="122" spans="1:65" s="2" customFormat="1" ht="10.199999999999999">
      <c r="A122" s="31"/>
      <c r="B122" s="32"/>
      <c r="C122" s="31"/>
      <c r="D122" s="144" t="s">
        <v>133</v>
      </c>
      <c r="E122" s="31"/>
      <c r="F122" s="145" t="s">
        <v>155</v>
      </c>
      <c r="G122" s="31"/>
      <c r="H122" s="31"/>
      <c r="I122" s="31"/>
      <c r="J122" s="31"/>
      <c r="K122" s="31"/>
      <c r="L122" s="32"/>
      <c r="M122" s="146"/>
      <c r="N122" s="147"/>
      <c r="O122" s="52"/>
      <c r="P122" s="52"/>
      <c r="Q122" s="52"/>
      <c r="R122" s="52"/>
      <c r="S122" s="52"/>
      <c r="T122" s="53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9" t="s">
        <v>133</v>
      </c>
      <c r="AU122" s="19" t="s">
        <v>131</v>
      </c>
    </row>
    <row r="123" spans="1:65" s="2" customFormat="1" ht="16.5" customHeight="1">
      <c r="A123" s="31"/>
      <c r="B123" s="131"/>
      <c r="C123" s="132" t="s">
        <v>141</v>
      </c>
      <c r="D123" s="132" t="s">
        <v>125</v>
      </c>
      <c r="E123" s="133" t="s">
        <v>156</v>
      </c>
      <c r="F123" s="134" t="s">
        <v>157</v>
      </c>
      <c r="G123" s="135" t="s">
        <v>128</v>
      </c>
      <c r="H123" s="136">
        <v>134.21700000000001</v>
      </c>
      <c r="I123" s="137">
        <v>70.7</v>
      </c>
      <c r="J123" s="137">
        <f>ROUND(I123*H123,2)</f>
        <v>9489.14</v>
      </c>
      <c r="K123" s="134" t="s">
        <v>129</v>
      </c>
      <c r="L123" s="32"/>
      <c r="M123" s="138" t="s">
        <v>3</v>
      </c>
      <c r="N123" s="139" t="s">
        <v>41</v>
      </c>
      <c r="O123" s="140">
        <v>0.104</v>
      </c>
      <c r="P123" s="140">
        <f>O123*H123</f>
        <v>13.958568000000001</v>
      </c>
      <c r="Q123" s="140">
        <v>2.5999999999999998E-4</v>
      </c>
      <c r="R123" s="140">
        <f>Q123*H123</f>
        <v>3.4896419999999997E-2</v>
      </c>
      <c r="S123" s="140">
        <v>0</v>
      </c>
      <c r="T123" s="141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42" t="s">
        <v>141</v>
      </c>
      <c r="AT123" s="142" t="s">
        <v>125</v>
      </c>
      <c r="AU123" s="142" t="s">
        <v>131</v>
      </c>
      <c r="AY123" s="19" t="s">
        <v>122</v>
      </c>
      <c r="BE123" s="143">
        <f>IF(N123="základní",J123,0)</f>
        <v>0</v>
      </c>
      <c r="BF123" s="143">
        <f>IF(N123="snížená",J123,0)</f>
        <v>9489.14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9" t="s">
        <v>131</v>
      </c>
      <c r="BK123" s="143">
        <f>ROUND(I123*H123,2)</f>
        <v>9489.14</v>
      </c>
      <c r="BL123" s="19" t="s">
        <v>141</v>
      </c>
      <c r="BM123" s="142" t="s">
        <v>158</v>
      </c>
    </row>
    <row r="124" spans="1:65" s="2" customFormat="1" ht="10.199999999999999">
      <c r="A124" s="31"/>
      <c r="B124" s="32"/>
      <c r="C124" s="31"/>
      <c r="D124" s="144" t="s">
        <v>133</v>
      </c>
      <c r="E124" s="31"/>
      <c r="F124" s="145" t="s">
        <v>159</v>
      </c>
      <c r="G124" s="31"/>
      <c r="H124" s="31"/>
      <c r="I124" s="31"/>
      <c r="J124" s="31"/>
      <c r="K124" s="31"/>
      <c r="L124" s="32"/>
      <c r="M124" s="146"/>
      <c r="N124" s="147"/>
      <c r="O124" s="52"/>
      <c r="P124" s="52"/>
      <c r="Q124" s="52"/>
      <c r="R124" s="52"/>
      <c r="S124" s="52"/>
      <c r="T124" s="53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9" t="s">
        <v>133</v>
      </c>
      <c r="AU124" s="19" t="s">
        <v>131</v>
      </c>
    </row>
    <row r="125" spans="1:65" s="13" customFormat="1" ht="10.199999999999999">
      <c r="B125" s="148"/>
      <c r="D125" s="149" t="s">
        <v>135</v>
      </c>
      <c r="E125" s="150" t="s">
        <v>3</v>
      </c>
      <c r="F125" s="151" t="s">
        <v>160</v>
      </c>
      <c r="H125" s="152">
        <v>26.49</v>
      </c>
      <c r="L125" s="148"/>
      <c r="M125" s="153"/>
      <c r="N125" s="154"/>
      <c r="O125" s="154"/>
      <c r="P125" s="154"/>
      <c r="Q125" s="154"/>
      <c r="R125" s="154"/>
      <c r="S125" s="154"/>
      <c r="T125" s="155"/>
      <c r="AT125" s="150" t="s">
        <v>135</v>
      </c>
      <c r="AU125" s="150" t="s">
        <v>131</v>
      </c>
      <c r="AV125" s="13" t="s">
        <v>131</v>
      </c>
      <c r="AW125" s="13" t="s">
        <v>30</v>
      </c>
      <c r="AX125" s="13" t="s">
        <v>69</v>
      </c>
      <c r="AY125" s="150" t="s">
        <v>122</v>
      </c>
    </row>
    <row r="126" spans="1:65" s="14" customFormat="1" ht="10.199999999999999">
      <c r="B126" s="156"/>
      <c r="D126" s="149" t="s">
        <v>135</v>
      </c>
      <c r="E126" s="157" t="s">
        <v>3</v>
      </c>
      <c r="F126" s="158" t="s">
        <v>145</v>
      </c>
      <c r="H126" s="159">
        <v>26.49</v>
      </c>
      <c r="L126" s="156"/>
      <c r="M126" s="160"/>
      <c r="N126" s="161"/>
      <c r="O126" s="161"/>
      <c r="P126" s="161"/>
      <c r="Q126" s="161"/>
      <c r="R126" s="161"/>
      <c r="S126" s="161"/>
      <c r="T126" s="162"/>
      <c r="AT126" s="157" t="s">
        <v>135</v>
      </c>
      <c r="AU126" s="157" t="s">
        <v>131</v>
      </c>
      <c r="AV126" s="14" t="s">
        <v>123</v>
      </c>
      <c r="AW126" s="14" t="s">
        <v>30</v>
      </c>
      <c r="AX126" s="14" t="s">
        <v>69</v>
      </c>
      <c r="AY126" s="157" t="s">
        <v>122</v>
      </c>
    </row>
    <row r="127" spans="1:65" s="13" customFormat="1" ht="10.199999999999999">
      <c r="B127" s="148"/>
      <c r="D127" s="149" t="s">
        <v>135</v>
      </c>
      <c r="E127" s="150" t="s">
        <v>3</v>
      </c>
      <c r="F127" s="151" t="s">
        <v>161</v>
      </c>
      <c r="H127" s="152">
        <v>5.9580000000000002</v>
      </c>
      <c r="L127" s="148"/>
      <c r="M127" s="153"/>
      <c r="N127" s="154"/>
      <c r="O127" s="154"/>
      <c r="P127" s="154"/>
      <c r="Q127" s="154"/>
      <c r="R127" s="154"/>
      <c r="S127" s="154"/>
      <c r="T127" s="155"/>
      <c r="AT127" s="150" t="s">
        <v>135</v>
      </c>
      <c r="AU127" s="150" t="s">
        <v>131</v>
      </c>
      <c r="AV127" s="13" t="s">
        <v>131</v>
      </c>
      <c r="AW127" s="13" t="s">
        <v>30</v>
      </c>
      <c r="AX127" s="13" t="s">
        <v>69</v>
      </c>
      <c r="AY127" s="150" t="s">
        <v>122</v>
      </c>
    </row>
    <row r="128" spans="1:65" s="14" customFormat="1" ht="10.199999999999999">
      <c r="B128" s="156"/>
      <c r="D128" s="149" t="s">
        <v>135</v>
      </c>
      <c r="E128" s="157" t="s">
        <v>3</v>
      </c>
      <c r="F128" s="158" t="s">
        <v>145</v>
      </c>
      <c r="H128" s="159">
        <v>5.9580000000000002</v>
      </c>
      <c r="L128" s="156"/>
      <c r="M128" s="160"/>
      <c r="N128" s="161"/>
      <c r="O128" s="161"/>
      <c r="P128" s="161"/>
      <c r="Q128" s="161"/>
      <c r="R128" s="161"/>
      <c r="S128" s="161"/>
      <c r="T128" s="162"/>
      <c r="AT128" s="157" t="s">
        <v>135</v>
      </c>
      <c r="AU128" s="157" t="s">
        <v>131</v>
      </c>
      <c r="AV128" s="14" t="s">
        <v>123</v>
      </c>
      <c r="AW128" s="14" t="s">
        <v>30</v>
      </c>
      <c r="AX128" s="14" t="s">
        <v>69</v>
      </c>
      <c r="AY128" s="157" t="s">
        <v>122</v>
      </c>
    </row>
    <row r="129" spans="1:65" s="13" customFormat="1" ht="10.199999999999999">
      <c r="B129" s="148"/>
      <c r="D129" s="149" t="s">
        <v>135</v>
      </c>
      <c r="E129" s="150" t="s">
        <v>3</v>
      </c>
      <c r="F129" s="151" t="s">
        <v>162</v>
      </c>
      <c r="H129" s="152">
        <v>6.56</v>
      </c>
      <c r="L129" s="148"/>
      <c r="M129" s="153"/>
      <c r="N129" s="154"/>
      <c r="O129" s="154"/>
      <c r="P129" s="154"/>
      <c r="Q129" s="154"/>
      <c r="R129" s="154"/>
      <c r="S129" s="154"/>
      <c r="T129" s="155"/>
      <c r="AT129" s="150" t="s">
        <v>135</v>
      </c>
      <c r="AU129" s="150" t="s">
        <v>131</v>
      </c>
      <c r="AV129" s="13" t="s">
        <v>131</v>
      </c>
      <c r="AW129" s="13" t="s">
        <v>30</v>
      </c>
      <c r="AX129" s="13" t="s">
        <v>69</v>
      </c>
      <c r="AY129" s="150" t="s">
        <v>122</v>
      </c>
    </row>
    <row r="130" spans="1:65" s="14" customFormat="1" ht="10.199999999999999">
      <c r="B130" s="156"/>
      <c r="D130" s="149" t="s">
        <v>135</v>
      </c>
      <c r="E130" s="157" t="s">
        <v>3</v>
      </c>
      <c r="F130" s="158" t="s">
        <v>145</v>
      </c>
      <c r="H130" s="159">
        <v>6.56</v>
      </c>
      <c r="L130" s="156"/>
      <c r="M130" s="160"/>
      <c r="N130" s="161"/>
      <c r="O130" s="161"/>
      <c r="P130" s="161"/>
      <c r="Q130" s="161"/>
      <c r="R130" s="161"/>
      <c r="S130" s="161"/>
      <c r="T130" s="162"/>
      <c r="AT130" s="157" t="s">
        <v>135</v>
      </c>
      <c r="AU130" s="157" t="s">
        <v>131</v>
      </c>
      <c r="AV130" s="14" t="s">
        <v>123</v>
      </c>
      <c r="AW130" s="14" t="s">
        <v>30</v>
      </c>
      <c r="AX130" s="14" t="s">
        <v>69</v>
      </c>
      <c r="AY130" s="157" t="s">
        <v>122</v>
      </c>
    </row>
    <row r="131" spans="1:65" s="13" customFormat="1" ht="10.199999999999999">
      <c r="B131" s="148"/>
      <c r="D131" s="149" t="s">
        <v>135</v>
      </c>
      <c r="E131" s="150" t="s">
        <v>3</v>
      </c>
      <c r="F131" s="151" t="s">
        <v>163</v>
      </c>
      <c r="H131" s="152">
        <v>35.43</v>
      </c>
      <c r="L131" s="148"/>
      <c r="M131" s="153"/>
      <c r="N131" s="154"/>
      <c r="O131" s="154"/>
      <c r="P131" s="154"/>
      <c r="Q131" s="154"/>
      <c r="R131" s="154"/>
      <c r="S131" s="154"/>
      <c r="T131" s="155"/>
      <c r="AT131" s="150" t="s">
        <v>135</v>
      </c>
      <c r="AU131" s="150" t="s">
        <v>131</v>
      </c>
      <c r="AV131" s="13" t="s">
        <v>131</v>
      </c>
      <c r="AW131" s="13" t="s">
        <v>30</v>
      </c>
      <c r="AX131" s="13" t="s">
        <v>69</v>
      </c>
      <c r="AY131" s="150" t="s">
        <v>122</v>
      </c>
    </row>
    <row r="132" spans="1:65" s="14" customFormat="1" ht="10.199999999999999">
      <c r="B132" s="156"/>
      <c r="D132" s="149" t="s">
        <v>135</v>
      </c>
      <c r="E132" s="157" t="s">
        <v>3</v>
      </c>
      <c r="F132" s="158" t="s">
        <v>145</v>
      </c>
      <c r="H132" s="159">
        <v>35.43</v>
      </c>
      <c r="L132" s="156"/>
      <c r="M132" s="160"/>
      <c r="N132" s="161"/>
      <c r="O132" s="161"/>
      <c r="P132" s="161"/>
      <c r="Q132" s="161"/>
      <c r="R132" s="161"/>
      <c r="S132" s="161"/>
      <c r="T132" s="162"/>
      <c r="AT132" s="157" t="s">
        <v>135</v>
      </c>
      <c r="AU132" s="157" t="s">
        <v>131</v>
      </c>
      <c r="AV132" s="14" t="s">
        <v>123</v>
      </c>
      <c r="AW132" s="14" t="s">
        <v>30</v>
      </c>
      <c r="AX132" s="14" t="s">
        <v>69</v>
      </c>
      <c r="AY132" s="157" t="s">
        <v>122</v>
      </c>
    </row>
    <row r="133" spans="1:65" s="13" customFormat="1" ht="10.199999999999999">
      <c r="B133" s="148"/>
      <c r="D133" s="149" t="s">
        <v>135</v>
      </c>
      <c r="E133" s="150" t="s">
        <v>3</v>
      </c>
      <c r="F133" s="151" t="s">
        <v>164</v>
      </c>
      <c r="H133" s="152">
        <v>11.038</v>
      </c>
      <c r="L133" s="148"/>
      <c r="M133" s="153"/>
      <c r="N133" s="154"/>
      <c r="O133" s="154"/>
      <c r="P133" s="154"/>
      <c r="Q133" s="154"/>
      <c r="R133" s="154"/>
      <c r="S133" s="154"/>
      <c r="T133" s="155"/>
      <c r="AT133" s="150" t="s">
        <v>135</v>
      </c>
      <c r="AU133" s="150" t="s">
        <v>131</v>
      </c>
      <c r="AV133" s="13" t="s">
        <v>131</v>
      </c>
      <c r="AW133" s="13" t="s">
        <v>30</v>
      </c>
      <c r="AX133" s="13" t="s">
        <v>69</v>
      </c>
      <c r="AY133" s="150" t="s">
        <v>122</v>
      </c>
    </row>
    <row r="134" spans="1:65" s="14" customFormat="1" ht="10.199999999999999">
      <c r="B134" s="156"/>
      <c r="D134" s="149" t="s">
        <v>135</v>
      </c>
      <c r="E134" s="157" t="s">
        <v>3</v>
      </c>
      <c r="F134" s="158" t="s">
        <v>145</v>
      </c>
      <c r="H134" s="159">
        <v>11.038</v>
      </c>
      <c r="L134" s="156"/>
      <c r="M134" s="160"/>
      <c r="N134" s="161"/>
      <c r="O134" s="161"/>
      <c r="P134" s="161"/>
      <c r="Q134" s="161"/>
      <c r="R134" s="161"/>
      <c r="S134" s="161"/>
      <c r="T134" s="162"/>
      <c r="AT134" s="157" t="s">
        <v>135</v>
      </c>
      <c r="AU134" s="157" t="s">
        <v>131</v>
      </c>
      <c r="AV134" s="14" t="s">
        <v>123</v>
      </c>
      <c r="AW134" s="14" t="s">
        <v>30</v>
      </c>
      <c r="AX134" s="14" t="s">
        <v>69</v>
      </c>
      <c r="AY134" s="157" t="s">
        <v>122</v>
      </c>
    </row>
    <row r="135" spans="1:65" s="13" customFormat="1" ht="10.199999999999999">
      <c r="B135" s="148"/>
      <c r="D135" s="149" t="s">
        <v>135</v>
      </c>
      <c r="E135" s="150" t="s">
        <v>3</v>
      </c>
      <c r="F135" s="151" t="s">
        <v>165</v>
      </c>
      <c r="H135" s="152">
        <v>48.741</v>
      </c>
      <c r="L135" s="148"/>
      <c r="M135" s="153"/>
      <c r="N135" s="154"/>
      <c r="O135" s="154"/>
      <c r="P135" s="154"/>
      <c r="Q135" s="154"/>
      <c r="R135" s="154"/>
      <c r="S135" s="154"/>
      <c r="T135" s="155"/>
      <c r="AT135" s="150" t="s">
        <v>135</v>
      </c>
      <c r="AU135" s="150" t="s">
        <v>131</v>
      </c>
      <c r="AV135" s="13" t="s">
        <v>131</v>
      </c>
      <c r="AW135" s="13" t="s">
        <v>30</v>
      </c>
      <c r="AX135" s="13" t="s">
        <v>69</v>
      </c>
      <c r="AY135" s="150" t="s">
        <v>122</v>
      </c>
    </row>
    <row r="136" spans="1:65" s="14" customFormat="1" ht="10.199999999999999">
      <c r="B136" s="156"/>
      <c r="D136" s="149" t="s">
        <v>135</v>
      </c>
      <c r="E136" s="157" t="s">
        <v>3</v>
      </c>
      <c r="F136" s="158" t="s">
        <v>145</v>
      </c>
      <c r="H136" s="159">
        <v>48.741</v>
      </c>
      <c r="L136" s="156"/>
      <c r="M136" s="160"/>
      <c r="N136" s="161"/>
      <c r="O136" s="161"/>
      <c r="P136" s="161"/>
      <c r="Q136" s="161"/>
      <c r="R136" s="161"/>
      <c r="S136" s="161"/>
      <c r="T136" s="162"/>
      <c r="AT136" s="157" t="s">
        <v>135</v>
      </c>
      <c r="AU136" s="157" t="s">
        <v>131</v>
      </c>
      <c r="AV136" s="14" t="s">
        <v>123</v>
      </c>
      <c r="AW136" s="14" t="s">
        <v>30</v>
      </c>
      <c r="AX136" s="14" t="s">
        <v>69</v>
      </c>
      <c r="AY136" s="157" t="s">
        <v>122</v>
      </c>
    </row>
    <row r="137" spans="1:65" s="15" customFormat="1" ht="10.199999999999999">
      <c r="B137" s="163"/>
      <c r="D137" s="149" t="s">
        <v>135</v>
      </c>
      <c r="E137" s="164" t="s">
        <v>3</v>
      </c>
      <c r="F137" s="165" t="s">
        <v>151</v>
      </c>
      <c r="H137" s="166">
        <v>134.21699999999998</v>
      </c>
      <c r="L137" s="163"/>
      <c r="M137" s="167"/>
      <c r="N137" s="168"/>
      <c r="O137" s="168"/>
      <c r="P137" s="168"/>
      <c r="Q137" s="168"/>
      <c r="R137" s="168"/>
      <c r="S137" s="168"/>
      <c r="T137" s="169"/>
      <c r="AT137" s="164" t="s">
        <v>135</v>
      </c>
      <c r="AU137" s="164" t="s">
        <v>131</v>
      </c>
      <c r="AV137" s="15" t="s">
        <v>141</v>
      </c>
      <c r="AW137" s="15" t="s">
        <v>30</v>
      </c>
      <c r="AX137" s="15" t="s">
        <v>74</v>
      </c>
      <c r="AY137" s="164" t="s">
        <v>122</v>
      </c>
    </row>
    <row r="138" spans="1:65" s="2" customFormat="1" ht="16.5" customHeight="1">
      <c r="A138" s="31"/>
      <c r="B138" s="131"/>
      <c r="C138" s="132" t="s">
        <v>166</v>
      </c>
      <c r="D138" s="132" t="s">
        <v>125</v>
      </c>
      <c r="E138" s="133" t="s">
        <v>167</v>
      </c>
      <c r="F138" s="134" t="s">
        <v>168</v>
      </c>
      <c r="G138" s="135" t="s">
        <v>169</v>
      </c>
      <c r="H138" s="136">
        <v>15</v>
      </c>
      <c r="I138" s="137">
        <v>471</v>
      </c>
      <c r="J138" s="137">
        <f>ROUND(I138*H138,2)</f>
        <v>7065</v>
      </c>
      <c r="K138" s="134" t="s">
        <v>129</v>
      </c>
      <c r="L138" s="32"/>
      <c r="M138" s="138" t="s">
        <v>3</v>
      </c>
      <c r="N138" s="139" t="s">
        <v>41</v>
      </c>
      <c r="O138" s="140">
        <v>0.624</v>
      </c>
      <c r="P138" s="140">
        <f>O138*H138</f>
        <v>9.36</v>
      </c>
      <c r="Q138" s="140">
        <v>0.04</v>
      </c>
      <c r="R138" s="140">
        <f>Q138*H138</f>
        <v>0.6</v>
      </c>
      <c r="S138" s="140">
        <v>0</v>
      </c>
      <c r="T138" s="141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42" t="s">
        <v>141</v>
      </c>
      <c r="AT138" s="142" t="s">
        <v>125</v>
      </c>
      <c r="AU138" s="142" t="s">
        <v>131</v>
      </c>
      <c r="AY138" s="19" t="s">
        <v>122</v>
      </c>
      <c r="BE138" s="143">
        <f>IF(N138="základní",J138,0)</f>
        <v>0</v>
      </c>
      <c r="BF138" s="143">
        <f>IF(N138="snížená",J138,0)</f>
        <v>7065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9" t="s">
        <v>131</v>
      </c>
      <c r="BK138" s="143">
        <f>ROUND(I138*H138,2)</f>
        <v>7065</v>
      </c>
      <c r="BL138" s="19" t="s">
        <v>141</v>
      </c>
      <c r="BM138" s="142" t="s">
        <v>170</v>
      </c>
    </row>
    <row r="139" spans="1:65" s="2" customFormat="1" ht="10.199999999999999">
      <c r="A139" s="31"/>
      <c r="B139" s="32"/>
      <c r="C139" s="31"/>
      <c r="D139" s="144" t="s">
        <v>133</v>
      </c>
      <c r="E139" s="31"/>
      <c r="F139" s="145" t="s">
        <v>171</v>
      </c>
      <c r="G139" s="31"/>
      <c r="H139" s="31"/>
      <c r="I139" s="31"/>
      <c r="J139" s="31"/>
      <c r="K139" s="31"/>
      <c r="L139" s="32"/>
      <c r="M139" s="146"/>
      <c r="N139" s="147"/>
      <c r="O139" s="52"/>
      <c r="P139" s="52"/>
      <c r="Q139" s="52"/>
      <c r="R139" s="52"/>
      <c r="S139" s="52"/>
      <c r="T139" s="53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9" t="s">
        <v>133</v>
      </c>
      <c r="AU139" s="19" t="s">
        <v>131</v>
      </c>
    </row>
    <row r="140" spans="1:65" s="13" customFormat="1" ht="10.199999999999999">
      <c r="B140" s="148"/>
      <c r="D140" s="149" t="s">
        <v>135</v>
      </c>
      <c r="E140" s="150" t="s">
        <v>3</v>
      </c>
      <c r="F140" s="151" t="s">
        <v>9</v>
      </c>
      <c r="H140" s="152">
        <v>15</v>
      </c>
      <c r="L140" s="148"/>
      <c r="M140" s="153"/>
      <c r="N140" s="154"/>
      <c r="O140" s="154"/>
      <c r="P140" s="154"/>
      <c r="Q140" s="154"/>
      <c r="R140" s="154"/>
      <c r="S140" s="154"/>
      <c r="T140" s="155"/>
      <c r="AT140" s="150" t="s">
        <v>135</v>
      </c>
      <c r="AU140" s="150" t="s">
        <v>131</v>
      </c>
      <c r="AV140" s="13" t="s">
        <v>131</v>
      </c>
      <c r="AW140" s="13" t="s">
        <v>30</v>
      </c>
      <c r="AX140" s="13" t="s">
        <v>69</v>
      </c>
      <c r="AY140" s="150" t="s">
        <v>122</v>
      </c>
    </row>
    <row r="141" spans="1:65" s="15" customFormat="1" ht="10.199999999999999">
      <c r="B141" s="163"/>
      <c r="D141" s="149" t="s">
        <v>135</v>
      </c>
      <c r="E141" s="164" t="s">
        <v>3</v>
      </c>
      <c r="F141" s="165" t="s">
        <v>151</v>
      </c>
      <c r="H141" s="166">
        <v>15</v>
      </c>
      <c r="L141" s="163"/>
      <c r="M141" s="167"/>
      <c r="N141" s="168"/>
      <c r="O141" s="168"/>
      <c r="P141" s="168"/>
      <c r="Q141" s="168"/>
      <c r="R141" s="168"/>
      <c r="S141" s="168"/>
      <c r="T141" s="169"/>
      <c r="AT141" s="164" t="s">
        <v>135</v>
      </c>
      <c r="AU141" s="164" t="s">
        <v>131</v>
      </c>
      <c r="AV141" s="15" t="s">
        <v>141</v>
      </c>
      <c r="AW141" s="15" t="s">
        <v>30</v>
      </c>
      <c r="AX141" s="15" t="s">
        <v>74</v>
      </c>
      <c r="AY141" s="164" t="s">
        <v>122</v>
      </c>
    </row>
    <row r="142" spans="1:65" s="2" customFormat="1" ht="16.5" customHeight="1">
      <c r="A142" s="31"/>
      <c r="B142" s="131"/>
      <c r="C142" s="132" t="s">
        <v>137</v>
      </c>
      <c r="D142" s="132" t="s">
        <v>125</v>
      </c>
      <c r="E142" s="133" t="s">
        <v>172</v>
      </c>
      <c r="F142" s="134" t="s">
        <v>173</v>
      </c>
      <c r="G142" s="135" t="s">
        <v>128</v>
      </c>
      <c r="H142" s="136">
        <v>134.21700000000001</v>
      </c>
      <c r="I142" s="137">
        <v>164</v>
      </c>
      <c r="J142" s="137">
        <f>ROUND(I142*H142,2)</f>
        <v>22011.59</v>
      </c>
      <c r="K142" s="134" t="s">
        <v>129</v>
      </c>
      <c r="L142" s="32"/>
      <c r="M142" s="138" t="s">
        <v>3</v>
      </c>
      <c r="N142" s="139" t="s">
        <v>41</v>
      </c>
      <c r="O142" s="140">
        <v>0.27200000000000002</v>
      </c>
      <c r="P142" s="140">
        <f>O142*H142</f>
        <v>36.507024000000008</v>
      </c>
      <c r="Q142" s="140">
        <v>4.0000000000000001E-3</v>
      </c>
      <c r="R142" s="140">
        <f>Q142*H142</f>
        <v>0.53686800000000001</v>
      </c>
      <c r="S142" s="140">
        <v>0</v>
      </c>
      <c r="T142" s="141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42" t="s">
        <v>141</v>
      </c>
      <c r="AT142" s="142" t="s">
        <v>125</v>
      </c>
      <c r="AU142" s="142" t="s">
        <v>131</v>
      </c>
      <c r="AY142" s="19" t="s">
        <v>122</v>
      </c>
      <c r="BE142" s="143">
        <f>IF(N142="základní",J142,0)</f>
        <v>0</v>
      </c>
      <c r="BF142" s="143">
        <f>IF(N142="snížená",J142,0)</f>
        <v>22011.59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9" t="s">
        <v>131</v>
      </c>
      <c r="BK142" s="143">
        <f>ROUND(I142*H142,2)</f>
        <v>22011.59</v>
      </c>
      <c r="BL142" s="19" t="s">
        <v>141</v>
      </c>
      <c r="BM142" s="142" t="s">
        <v>174</v>
      </c>
    </row>
    <row r="143" spans="1:65" s="2" customFormat="1" ht="10.199999999999999">
      <c r="A143" s="31"/>
      <c r="B143" s="32"/>
      <c r="C143" s="31"/>
      <c r="D143" s="144" t="s">
        <v>133</v>
      </c>
      <c r="E143" s="31"/>
      <c r="F143" s="145" t="s">
        <v>175</v>
      </c>
      <c r="G143" s="31"/>
      <c r="H143" s="31"/>
      <c r="I143" s="31"/>
      <c r="J143" s="31"/>
      <c r="K143" s="31"/>
      <c r="L143" s="32"/>
      <c r="M143" s="146"/>
      <c r="N143" s="147"/>
      <c r="O143" s="52"/>
      <c r="P143" s="52"/>
      <c r="Q143" s="52"/>
      <c r="R143" s="52"/>
      <c r="S143" s="52"/>
      <c r="T143" s="53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9" t="s">
        <v>133</v>
      </c>
      <c r="AU143" s="19" t="s">
        <v>131</v>
      </c>
    </row>
    <row r="144" spans="1:65" s="2" customFormat="1" ht="24.15" customHeight="1">
      <c r="A144" s="31"/>
      <c r="B144" s="131"/>
      <c r="C144" s="132" t="s">
        <v>176</v>
      </c>
      <c r="D144" s="132" t="s">
        <v>125</v>
      </c>
      <c r="E144" s="133" t="s">
        <v>177</v>
      </c>
      <c r="F144" s="134" t="s">
        <v>178</v>
      </c>
      <c r="G144" s="135" t="s">
        <v>128</v>
      </c>
      <c r="H144" s="136">
        <v>21.603999999999999</v>
      </c>
      <c r="I144" s="137">
        <v>270</v>
      </c>
      <c r="J144" s="137">
        <f>ROUND(I144*H144,2)</f>
        <v>5833.08</v>
      </c>
      <c r="K144" s="134" t="s">
        <v>129</v>
      </c>
      <c r="L144" s="32"/>
      <c r="M144" s="138" t="s">
        <v>3</v>
      </c>
      <c r="N144" s="139" t="s">
        <v>41</v>
      </c>
      <c r="O144" s="140">
        <v>0.39</v>
      </c>
      <c r="P144" s="140">
        <f>O144*H144</f>
        <v>8.4255600000000008</v>
      </c>
      <c r="Q144" s="140">
        <v>1.54E-2</v>
      </c>
      <c r="R144" s="140">
        <f>Q144*H144</f>
        <v>0.33270159999999999</v>
      </c>
      <c r="S144" s="140">
        <v>0</v>
      </c>
      <c r="T144" s="14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42" t="s">
        <v>141</v>
      </c>
      <c r="AT144" s="142" t="s">
        <v>125</v>
      </c>
      <c r="AU144" s="142" t="s">
        <v>131</v>
      </c>
      <c r="AY144" s="19" t="s">
        <v>122</v>
      </c>
      <c r="BE144" s="143">
        <f>IF(N144="základní",J144,0)</f>
        <v>0</v>
      </c>
      <c r="BF144" s="143">
        <f>IF(N144="snížená",J144,0)</f>
        <v>5833.08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9" t="s">
        <v>131</v>
      </c>
      <c r="BK144" s="143">
        <f>ROUND(I144*H144,2)</f>
        <v>5833.08</v>
      </c>
      <c r="BL144" s="19" t="s">
        <v>141</v>
      </c>
      <c r="BM144" s="142" t="s">
        <v>179</v>
      </c>
    </row>
    <row r="145" spans="1:65" s="2" customFormat="1" ht="10.199999999999999">
      <c r="A145" s="31"/>
      <c r="B145" s="32"/>
      <c r="C145" s="31"/>
      <c r="D145" s="144" t="s">
        <v>133</v>
      </c>
      <c r="E145" s="31"/>
      <c r="F145" s="145" t="s">
        <v>180</v>
      </c>
      <c r="G145" s="31"/>
      <c r="H145" s="31"/>
      <c r="I145" s="31"/>
      <c r="J145" s="31"/>
      <c r="K145" s="31"/>
      <c r="L145" s="32"/>
      <c r="M145" s="146"/>
      <c r="N145" s="147"/>
      <c r="O145" s="52"/>
      <c r="P145" s="52"/>
      <c r="Q145" s="52"/>
      <c r="R145" s="52"/>
      <c r="S145" s="52"/>
      <c r="T145" s="53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9" t="s">
        <v>133</v>
      </c>
      <c r="AU145" s="19" t="s">
        <v>131</v>
      </c>
    </row>
    <row r="146" spans="1:65" s="16" customFormat="1" ht="10.199999999999999">
      <c r="B146" s="170"/>
      <c r="D146" s="149" t="s">
        <v>135</v>
      </c>
      <c r="E146" s="171" t="s">
        <v>3</v>
      </c>
      <c r="F146" s="172" t="s">
        <v>181</v>
      </c>
      <c r="H146" s="171" t="s">
        <v>3</v>
      </c>
      <c r="L146" s="170"/>
      <c r="M146" s="173"/>
      <c r="N146" s="174"/>
      <c r="O146" s="174"/>
      <c r="P146" s="174"/>
      <c r="Q146" s="174"/>
      <c r="R146" s="174"/>
      <c r="S146" s="174"/>
      <c r="T146" s="175"/>
      <c r="AT146" s="171" t="s">
        <v>135</v>
      </c>
      <c r="AU146" s="171" t="s">
        <v>131</v>
      </c>
      <c r="AV146" s="16" t="s">
        <v>74</v>
      </c>
      <c r="AW146" s="16" t="s">
        <v>30</v>
      </c>
      <c r="AX146" s="16" t="s">
        <v>69</v>
      </c>
      <c r="AY146" s="171" t="s">
        <v>122</v>
      </c>
    </row>
    <row r="147" spans="1:65" s="13" customFormat="1" ht="10.199999999999999">
      <c r="B147" s="148"/>
      <c r="D147" s="149" t="s">
        <v>135</v>
      </c>
      <c r="E147" s="150" t="s">
        <v>3</v>
      </c>
      <c r="F147" s="151" t="s">
        <v>182</v>
      </c>
      <c r="H147" s="152">
        <v>14.32</v>
      </c>
      <c r="L147" s="148"/>
      <c r="M147" s="153"/>
      <c r="N147" s="154"/>
      <c r="O147" s="154"/>
      <c r="P147" s="154"/>
      <c r="Q147" s="154"/>
      <c r="R147" s="154"/>
      <c r="S147" s="154"/>
      <c r="T147" s="155"/>
      <c r="AT147" s="150" t="s">
        <v>135</v>
      </c>
      <c r="AU147" s="150" t="s">
        <v>131</v>
      </c>
      <c r="AV147" s="13" t="s">
        <v>131</v>
      </c>
      <c r="AW147" s="13" t="s">
        <v>30</v>
      </c>
      <c r="AX147" s="13" t="s">
        <v>69</v>
      </c>
      <c r="AY147" s="150" t="s">
        <v>122</v>
      </c>
    </row>
    <row r="148" spans="1:65" s="16" customFormat="1" ht="10.199999999999999">
      <c r="B148" s="170"/>
      <c r="D148" s="149" t="s">
        <v>135</v>
      </c>
      <c r="E148" s="171" t="s">
        <v>3</v>
      </c>
      <c r="F148" s="172" t="s">
        <v>183</v>
      </c>
      <c r="H148" s="171" t="s">
        <v>3</v>
      </c>
      <c r="L148" s="170"/>
      <c r="M148" s="173"/>
      <c r="N148" s="174"/>
      <c r="O148" s="174"/>
      <c r="P148" s="174"/>
      <c r="Q148" s="174"/>
      <c r="R148" s="174"/>
      <c r="S148" s="174"/>
      <c r="T148" s="175"/>
      <c r="AT148" s="171" t="s">
        <v>135</v>
      </c>
      <c r="AU148" s="171" t="s">
        <v>131</v>
      </c>
      <c r="AV148" s="16" t="s">
        <v>74</v>
      </c>
      <c r="AW148" s="16" t="s">
        <v>30</v>
      </c>
      <c r="AX148" s="16" t="s">
        <v>69</v>
      </c>
      <c r="AY148" s="171" t="s">
        <v>122</v>
      </c>
    </row>
    <row r="149" spans="1:65" s="13" customFormat="1" ht="10.199999999999999">
      <c r="B149" s="148"/>
      <c r="D149" s="149" t="s">
        <v>135</v>
      </c>
      <c r="E149" s="150" t="s">
        <v>3</v>
      </c>
      <c r="F149" s="151" t="s">
        <v>184</v>
      </c>
      <c r="H149" s="152">
        <v>1.8</v>
      </c>
      <c r="L149" s="148"/>
      <c r="M149" s="153"/>
      <c r="N149" s="154"/>
      <c r="O149" s="154"/>
      <c r="P149" s="154"/>
      <c r="Q149" s="154"/>
      <c r="R149" s="154"/>
      <c r="S149" s="154"/>
      <c r="T149" s="155"/>
      <c r="AT149" s="150" t="s">
        <v>135</v>
      </c>
      <c r="AU149" s="150" t="s">
        <v>131</v>
      </c>
      <c r="AV149" s="13" t="s">
        <v>131</v>
      </c>
      <c r="AW149" s="13" t="s">
        <v>30</v>
      </c>
      <c r="AX149" s="13" t="s">
        <v>69</v>
      </c>
      <c r="AY149" s="150" t="s">
        <v>122</v>
      </c>
    </row>
    <row r="150" spans="1:65" s="16" customFormat="1" ht="10.199999999999999">
      <c r="B150" s="170"/>
      <c r="D150" s="149" t="s">
        <v>135</v>
      </c>
      <c r="E150" s="171" t="s">
        <v>3</v>
      </c>
      <c r="F150" s="172" t="s">
        <v>185</v>
      </c>
      <c r="H150" s="171" t="s">
        <v>3</v>
      </c>
      <c r="L150" s="170"/>
      <c r="M150" s="173"/>
      <c r="N150" s="174"/>
      <c r="O150" s="174"/>
      <c r="P150" s="174"/>
      <c r="Q150" s="174"/>
      <c r="R150" s="174"/>
      <c r="S150" s="174"/>
      <c r="T150" s="175"/>
      <c r="AT150" s="171" t="s">
        <v>135</v>
      </c>
      <c r="AU150" s="171" t="s">
        <v>131</v>
      </c>
      <c r="AV150" s="16" t="s">
        <v>74</v>
      </c>
      <c r="AW150" s="16" t="s">
        <v>30</v>
      </c>
      <c r="AX150" s="16" t="s">
        <v>69</v>
      </c>
      <c r="AY150" s="171" t="s">
        <v>122</v>
      </c>
    </row>
    <row r="151" spans="1:65" s="13" customFormat="1" ht="10.199999999999999">
      <c r="B151" s="148"/>
      <c r="D151" s="149" t="s">
        <v>135</v>
      </c>
      <c r="E151" s="150" t="s">
        <v>3</v>
      </c>
      <c r="F151" s="151" t="s">
        <v>186</v>
      </c>
      <c r="H151" s="152">
        <v>5.484</v>
      </c>
      <c r="L151" s="148"/>
      <c r="M151" s="153"/>
      <c r="N151" s="154"/>
      <c r="O151" s="154"/>
      <c r="P151" s="154"/>
      <c r="Q151" s="154"/>
      <c r="R151" s="154"/>
      <c r="S151" s="154"/>
      <c r="T151" s="155"/>
      <c r="AT151" s="150" t="s">
        <v>135</v>
      </c>
      <c r="AU151" s="150" t="s">
        <v>131</v>
      </c>
      <c r="AV151" s="13" t="s">
        <v>131</v>
      </c>
      <c r="AW151" s="13" t="s">
        <v>30</v>
      </c>
      <c r="AX151" s="13" t="s">
        <v>69</v>
      </c>
      <c r="AY151" s="150" t="s">
        <v>122</v>
      </c>
    </row>
    <row r="152" spans="1:65" s="15" customFormat="1" ht="10.199999999999999">
      <c r="B152" s="163"/>
      <c r="D152" s="149" t="s">
        <v>135</v>
      </c>
      <c r="E152" s="164" t="s">
        <v>3</v>
      </c>
      <c r="F152" s="165" t="s">
        <v>151</v>
      </c>
      <c r="H152" s="166">
        <v>21.603999999999999</v>
      </c>
      <c r="L152" s="163"/>
      <c r="M152" s="167"/>
      <c r="N152" s="168"/>
      <c r="O152" s="168"/>
      <c r="P152" s="168"/>
      <c r="Q152" s="168"/>
      <c r="R152" s="168"/>
      <c r="S152" s="168"/>
      <c r="T152" s="169"/>
      <c r="AT152" s="164" t="s">
        <v>135</v>
      </c>
      <c r="AU152" s="164" t="s">
        <v>131</v>
      </c>
      <c r="AV152" s="15" t="s">
        <v>141</v>
      </c>
      <c r="AW152" s="15" t="s">
        <v>30</v>
      </c>
      <c r="AX152" s="15" t="s">
        <v>74</v>
      </c>
      <c r="AY152" s="164" t="s">
        <v>122</v>
      </c>
    </row>
    <row r="153" spans="1:65" s="2" customFormat="1" ht="24.15" customHeight="1">
      <c r="A153" s="31"/>
      <c r="B153" s="131"/>
      <c r="C153" s="132" t="s">
        <v>187</v>
      </c>
      <c r="D153" s="132" t="s">
        <v>125</v>
      </c>
      <c r="E153" s="133" t="s">
        <v>188</v>
      </c>
      <c r="F153" s="134" t="s">
        <v>189</v>
      </c>
      <c r="G153" s="135" t="s">
        <v>128</v>
      </c>
      <c r="H153" s="136">
        <v>21.603999999999999</v>
      </c>
      <c r="I153" s="137">
        <v>78.400000000000006</v>
      </c>
      <c r="J153" s="137">
        <f>ROUND(I153*H153,2)</f>
        <v>1693.75</v>
      </c>
      <c r="K153" s="134" t="s">
        <v>129</v>
      </c>
      <c r="L153" s="32"/>
      <c r="M153" s="138" t="s">
        <v>3</v>
      </c>
      <c r="N153" s="139" t="s">
        <v>41</v>
      </c>
      <c r="O153" s="140">
        <v>0.09</v>
      </c>
      <c r="P153" s="140">
        <f>O153*H153</f>
        <v>1.9443599999999999</v>
      </c>
      <c r="Q153" s="140">
        <v>7.9000000000000008E-3</v>
      </c>
      <c r="R153" s="140">
        <f>Q153*H153</f>
        <v>0.17067160000000001</v>
      </c>
      <c r="S153" s="140">
        <v>0</v>
      </c>
      <c r="T153" s="141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42" t="s">
        <v>141</v>
      </c>
      <c r="AT153" s="142" t="s">
        <v>125</v>
      </c>
      <c r="AU153" s="142" t="s">
        <v>131</v>
      </c>
      <c r="AY153" s="19" t="s">
        <v>122</v>
      </c>
      <c r="BE153" s="143">
        <f>IF(N153="základní",J153,0)</f>
        <v>0</v>
      </c>
      <c r="BF153" s="143">
        <f>IF(N153="snížená",J153,0)</f>
        <v>1693.75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9" t="s">
        <v>131</v>
      </c>
      <c r="BK153" s="143">
        <f>ROUND(I153*H153,2)</f>
        <v>1693.75</v>
      </c>
      <c r="BL153" s="19" t="s">
        <v>141</v>
      </c>
      <c r="BM153" s="142" t="s">
        <v>190</v>
      </c>
    </row>
    <row r="154" spans="1:65" s="2" customFormat="1" ht="10.199999999999999">
      <c r="A154" s="31"/>
      <c r="B154" s="32"/>
      <c r="C154" s="31"/>
      <c r="D154" s="144" t="s">
        <v>133</v>
      </c>
      <c r="E154" s="31"/>
      <c r="F154" s="145" t="s">
        <v>191</v>
      </c>
      <c r="G154" s="31"/>
      <c r="H154" s="31"/>
      <c r="I154" s="31"/>
      <c r="J154" s="31"/>
      <c r="K154" s="31"/>
      <c r="L154" s="32"/>
      <c r="M154" s="146"/>
      <c r="N154" s="147"/>
      <c r="O154" s="52"/>
      <c r="P154" s="52"/>
      <c r="Q154" s="52"/>
      <c r="R154" s="52"/>
      <c r="S154" s="52"/>
      <c r="T154" s="53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9" t="s">
        <v>133</v>
      </c>
      <c r="AU154" s="19" t="s">
        <v>131</v>
      </c>
    </row>
    <row r="155" spans="1:65" s="12" customFormat="1" ht="22.8" customHeight="1">
      <c r="B155" s="119"/>
      <c r="D155" s="120" t="s">
        <v>68</v>
      </c>
      <c r="E155" s="129" t="s">
        <v>192</v>
      </c>
      <c r="F155" s="129" t="s">
        <v>193</v>
      </c>
      <c r="J155" s="130">
        <f>BK155</f>
        <v>40262.270000000004</v>
      </c>
      <c r="L155" s="119"/>
      <c r="M155" s="123"/>
      <c r="N155" s="124"/>
      <c r="O155" s="124"/>
      <c r="P155" s="125">
        <f>SUM(P156:P216)</f>
        <v>99.467340000000007</v>
      </c>
      <c r="Q155" s="124"/>
      <c r="R155" s="125">
        <f>SUM(R156:R216)</f>
        <v>8.6787199999999991E-3</v>
      </c>
      <c r="S155" s="124"/>
      <c r="T155" s="126">
        <f>SUM(T156:T216)</f>
        <v>2.4028985999999999</v>
      </c>
      <c r="AR155" s="120" t="s">
        <v>74</v>
      </c>
      <c r="AT155" s="127" t="s">
        <v>68</v>
      </c>
      <c r="AU155" s="127" t="s">
        <v>74</v>
      </c>
      <c r="AY155" s="120" t="s">
        <v>122</v>
      </c>
      <c r="BK155" s="128">
        <f>SUM(BK156:BK216)</f>
        <v>40262.270000000004</v>
      </c>
    </row>
    <row r="156" spans="1:65" s="2" customFormat="1" ht="24.15" customHeight="1">
      <c r="A156" s="31"/>
      <c r="B156" s="131"/>
      <c r="C156" s="132" t="s">
        <v>192</v>
      </c>
      <c r="D156" s="132" t="s">
        <v>125</v>
      </c>
      <c r="E156" s="133" t="s">
        <v>194</v>
      </c>
      <c r="F156" s="134" t="s">
        <v>195</v>
      </c>
      <c r="G156" s="135" t="s">
        <v>128</v>
      </c>
      <c r="H156" s="136">
        <v>47.103999999999999</v>
      </c>
      <c r="I156" s="137">
        <v>62.5</v>
      </c>
      <c r="J156" s="137">
        <f>ROUND(I156*H156,2)</f>
        <v>2944</v>
      </c>
      <c r="K156" s="134" t="s">
        <v>129</v>
      </c>
      <c r="L156" s="32"/>
      <c r="M156" s="138" t="s">
        <v>3</v>
      </c>
      <c r="N156" s="139" t="s">
        <v>41</v>
      </c>
      <c r="O156" s="140">
        <v>0.105</v>
      </c>
      <c r="P156" s="140">
        <f>O156*H156</f>
        <v>4.9459200000000001</v>
      </c>
      <c r="Q156" s="140">
        <v>1.2999999999999999E-4</v>
      </c>
      <c r="R156" s="140">
        <f>Q156*H156</f>
        <v>6.1235199999999995E-3</v>
      </c>
      <c r="S156" s="140">
        <v>0</v>
      </c>
      <c r="T156" s="141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42" t="s">
        <v>141</v>
      </c>
      <c r="AT156" s="142" t="s">
        <v>125</v>
      </c>
      <c r="AU156" s="142" t="s">
        <v>131</v>
      </c>
      <c r="AY156" s="19" t="s">
        <v>122</v>
      </c>
      <c r="BE156" s="143">
        <f>IF(N156="základní",J156,0)</f>
        <v>0</v>
      </c>
      <c r="BF156" s="143">
        <f>IF(N156="snížená",J156,0)</f>
        <v>2944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9" t="s">
        <v>131</v>
      </c>
      <c r="BK156" s="143">
        <f>ROUND(I156*H156,2)</f>
        <v>2944</v>
      </c>
      <c r="BL156" s="19" t="s">
        <v>141</v>
      </c>
      <c r="BM156" s="142" t="s">
        <v>196</v>
      </c>
    </row>
    <row r="157" spans="1:65" s="2" customFormat="1" ht="10.199999999999999">
      <c r="A157" s="31"/>
      <c r="B157" s="32"/>
      <c r="C157" s="31"/>
      <c r="D157" s="144" t="s">
        <v>133</v>
      </c>
      <c r="E157" s="31"/>
      <c r="F157" s="145" t="s">
        <v>197</v>
      </c>
      <c r="G157" s="31"/>
      <c r="H157" s="31"/>
      <c r="I157" s="31"/>
      <c r="J157" s="31"/>
      <c r="K157" s="31"/>
      <c r="L157" s="32"/>
      <c r="M157" s="146"/>
      <c r="N157" s="147"/>
      <c r="O157" s="52"/>
      <c r="P157" s="52"/>
      <c r="Q157" s="52"/>
      <c r="R157" s="52"/>
      <c r="S157" s="52"/>
      <c r="T157" s="53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9" t="s">
        <v>133</v>
      </c>
      <c r="AU157" s="19" t="s">
        <v>131</v>
      </c>
    </row>
    <row r="158" spans="1:65" s="13" customFormat="1" ht="10.199999999999999">
      <c r="B158" s="148"/>
      <c r="D158" s="149" t="s">
        <v>135</v>
      </c>
      <c r="E158" s="150" t="s">
        <v>3</v>
      </c>
      <c r="F158" s="151" t="s">
        <v>144</v>
      </c>
      <c r="H158" s="152">
        <v>1.0920000000000001</v>
      </c>
      <c r="L158" s="148"/>
      <c r="M158" s="153"/>
      <c r="N158" s="154"/>
      <c r="O158" s="154"/>
      <c r="P158" s="154"/>
      <c r="Q158" s="154"/>
      <c r="R158" s="154"/>
      <c r="S158" s="154"/>
      <c r="T158" s="155"/>
      <c r="AT158" s="150" t="s">
        <v>135</v>
      </c>
      <c r="AU158" s="150" t="s">
        <v>131</v>
      </c>
      <c r="AV158" s="13" t="s">
        <v>131</v>
      </c>
      <c r="AW158" s="13" t="s">
        <v>30</v>
      </c>
      <c r="AX158" s="13" t="s">
        <v>69</v>
      </c>
      <c r="AY158" s="150" t="s">
        <v>122</v>
      </c>
    </row>
    <row r="159" spans="1:65" s="14" customFormat="1" ht="10.199999999999999">
      <c r="B159" s="156"/>
      <c r="D159" s="149" t="s">
        <v>135</v>
      </c>
      <c r="E159" s="157" t="s">
        <v>3</v>
      </c>
      <c r="F159" s="158" t="s">
        <v>145</v>
      </c>
      <c r="H159" s="159">
        <v>1.0920000000000001</v>
      </c>
      <c r="L159" s="156"/>
      <c r="M159" s="160"/>
      <c r="N159" s="161"/>
      <c r="O159" s="161"/>
      <c r="P159" s="161"/>
      <c r="Q159" s="161"/>
      <c r="R159" s="161"/>
      <c r="S159" s="161"/>
      <c r="T159" s="162"/>
      <c r="AT159" s="157" t="s">
        <v>135</v>
      </c>
      <c r="AU159" s="157" t="s">
        <v>131</v>
      </c>
      <c r="AV159" s="14" t="s">
        <v>123</v>
      </c>
      <c r="AW159" s="14" t="s">
        <v>30</v>
      </c>
      <c r="AX159" s="14" t="s">
        <v>69</v>
      </c>
      <c r="AY159" s="157" t="s">
        <v>122</v>
      </c>
    </row>
    <row r="160" spans="1:65" s="13" customFormat="1" ht="10.199999999999999">
      <c r="B160" s="148"/>
      <c r="D160" s="149" t="s">
        <v>135</v>
      </c>
      <c r="E160" s="150" t="s">
        <v>3</v>
      </c>
      <c r="F160" s="151" t="s">
        <v>146</v>
      </c>
      <c r="H160" s="152">
        <v>8.3320000000000007</v>
      </c>
      <c r="L160" s="148"/>
      <c r="M160" s="153"/>
      <c r="N160" s="154"/>
      <c r="O160" s="154"/>
      <c r="P160" s="154"/>
      <c r="Q160" s="154"/>
      <c r="R160" s="154"/>
      <c r="S160" s="154"/>
      <c r="T160" s="155"/>
      <c r="AT160" s="150" t="s">
        <v>135</v>
      </c>
      <c r="AU160" s="150" t="s">
        <v>131</v>
      </c>
      <c r="AV160" s="13" t="s">
        <v>131</v>
      </c>
      <c r="AW160" s="13" t="s">
        <v>30</v>
      </c>
      <c r="AX160" s="13" t="s">
        <v>69</v>
      </c>
      <c r="AY160" s="150" t="s">
        <v>122</v>
      </c>
    </row>
    <row r="161" spans="1:65" s="14" customFormat="1" ht="10.199999999999999">
      <c r="B161" s="156"/>
      <c r="D161" s="149" t="s">
        <v>135</v>
      </c>
      <c r="E161" s="157" t="s">
        <v>3</v>
      </c>
      <c r="F161" s="158" t="s">
        <v>145</v>
      </c>
      <c r="H161" s="159">
        <v>8.3320000000000007</v>
      </c>
      <c r="L161" s="156"/>
      <c r="M161" s="160"/>
      <c r="N161" s="161"/>
      <c r="O161" s="161"/>
      <c r="P161" s="161"/>
      <c r="Q161" s="161"/>
      <c r="R161" s="161"/>
      <c r="S161" s="161"/>
      <c r="T161" s="162"/>
      <c r="AT161" s="157" t="s">
        <v>135</v>
      </c>
      <c r="AU161" s="157" t="s">
        <v>131</v>
      </c>
      <c r="AV161" s="14" t="s">
        <v>123</v>
      </c>
      <c r="AW161" s="14" t="s">
        <v>30</v>
      </c>
      <c r="AX161" s="14" t="s">
        <v>69</v>
      </c>
      <c r="AY161" s="157" t="s">
        <v>122</v>
      </c>
    </row>
    <row r="162" spans="1:65" s="13" customFormat="1" ht="10.199999999999999">
      <c r="B162" s="148"/>
      <c r="D162" s="149" t="s">
        <v>135</v>
      </c>
      <c r="E162" s="150" t="s">
        <v>3</v>
      </c>
      <c r="F162" s="151" t="s">
        <v>147</v>
      </c>
      <c r="H162" s="152">
        <v>12.784000000000001</v>
      </c>
      <c r="L162" s="148"/>
      <c r="M162" s="153"/>
      <c r="N162" s="154"/>
      <c r="O162" s="154"/>
      <c r="P162" s="154"/>
      <c r="Q162" s="154"/>
      <c r="R162" s="154"/>
      <c r="S162" s="154"/>
      <c r="T162" s="155"/>
      <c r="AT162" s="150" t="s">
        <v>135</v>
      </c>
      <c r="AU162" s="150" t="s">
        <v>131</v>
      </c>
      <c r="AV162" s="13" t="s">
        <v>131</v>
      </c>
      <c r="AW162" s="13" t="s">
        <v>30</v>
      </c>
      <c r="AX162" s="13" t="s">
        <v>69</v>
      </c>
      <c r="AY162" s="150" t="s">
        <v>122</v>
      </c>
    </row>
    <row r="163" spans="1:65" s="14" customFormat="1" ht="10.199999999999999">
      <c r="B163" s="156"/>
      <c r="D163" s="149" t="s">
        <v>135</v>
      </c>
      <c r="E163" s="157" t="s">
        <v>3</v>
      </c>
      <c r="F163" s="158" t="s">
        <v>145</v>
      </c>
      <c r="H163" s="159">
        <v>12.784000000000001</v>
      </c>
      <c r="L163" s="156"/>
      <c r="M163" s="160"/>
      <c r="N163" s="161"/>
      <c r="O163" s="161"/>
      <c r="P163" s="161"/>
      <c r="Q163" s="161"/>
      <c r="R163" s="161"/>
      <c r="S163" s="161"/>
      <c r="T163" s="162"/>
      <c r="AT163" s="157" t="s">
        <v>135</v>
      </c>
      <c r="AU163" s="157" t="s">
        <v>131</v>
      </c>
      <c r="AV163" s="14" t="s">
        <v>123</v>
      </c>
      <c r="AW163" s="14" t="s">
        <v>30</v>
      </c>
      <c r="AX163" s="14" t="s">
        <v>69</v>
      </c>
      <c r="AY163" s="157" t="s">
        <v>122</v>
      </c>
    </row>
    <row r="164" spans="1:65" s="13" customFormat="1" ht="10.199999999999999">
      <c r="B164" s="148"/>
      <c r="D164" s="149" t="s">
        <v>135</v>
      </c>
      <c r="E164" s="150" t="s">
        <v>3</v>
      </c>
      <c r="F164" s="151" t="s">
        <v>148</v>
      </c>
      <c r="H164" s="152">
        <v>3.6360000000000001</v>
      </c>
      <c r="L164" s="148"/>
      <c r="M164" s="153"/>
      <c r="N164" s="154"/>
      <c r="O164" s="154"/>
      <c r="P164" s="154"/>
      <c r="Q164" s="154"/>
      <c r="R164" s="154"/>
      <c r="S164" s="154"/>
      <c r="T164" s="155"/>
      <c r="AT164" s="150" t="s">
        <v>135</v>
      </c>
      <c r="AU164" s="150" t="s">
        <v>131</v>
      </c>
      <c r="AV164" s="13" t="s">
        <v>131</v>
      </c>
      <c r="AW164" s="13" t="s">
        <v>30</v>
      </c>
      <c r="AX164" s="13" t="s">
        <v>69</v>
      </c>
      <c r="AY164" s="150" t="s">
        <v>122</v>
      </c>
    </row>
    <row r="165" spans="1:65" s="14" customFormat="1" ht="10.199999999999999">
      <c r="B165" s="156"/>
      <c r="D165" s="149" t="s">
        <v>135</v>
      </c>
      <c r="E165" s="157" t="s">
        <v>3</v>
      </c>
      <c r="F165" s="158" t="s">
        <v>145</v>
      </c>
      <c r="H165" s="159">
        <v>3.6360000000000001</v>
      </c>
      <c r="L165" s="156"/>
      <c r="M165" s="160"/>
      <c r="N165" s="161"/>
      <c r="O165" s="161"/>
      <c r="P165" s="161"/>
      <c r="Q165" s="161"/>
      <c r="R165" s="161"/>
      <c r="S165" s="161"/>
      <c r="T165" s="162"/>
      <c r="AT165" s="157" t="s">
        <v>135</v>
      </c>
      <c r="AU165" s="157" t="s">
        <v>131</v>
      </c>
      <c r="AV165" s="14" t="s">
        <v>123</v>
      </c>
      <c r="AW165" s="14" t="s">
        <v>30</v>
      </c>
      <c r="AX165" s="14" t="s">
        <v>69</v>
      </c>
      <c r="AY165" s="157" t="s">
        <v>122</v>
      </c>
    </row>
    <row r="166" spans="1:65" s="13" customFormat="1" ht="10.199999999999999">
      <c r="B166" s="148"/>
      <c r="D166" s="149" t="s">
        <v>135</v>
      </c>
      <c r="E166" s="150" t="s">
        <v>3</v>
      </c>
      <c r="F166" s="151" t="s">
        <v>149</v>
      </c>
      <c r="H166" s="152">
        <v>20.253</v>
      </c>
      <c r="L166" s="148"/>
      <c r="M166" s="153"/>
      <c r="N166" s="154"/>
      <c r="O166" s="154"/>
      <c r="P166" s="154"/>
      <c r="Q166" s="154"/>
      <c r="R166" s="154"/>
      <c r="S166" s="154"/>
      <c r="T166" s="155"/>
      <c r="AT166" s="150" t="s">
        <v>135</v>
      </c>
      <c r="AU166" s="150" t="s">
        <v>131</v>
      </c>
      <c r="AV166" s="13" t="s">
        <v>131</v>
      </c>
      <c r="AW166" s="13" t="s">
        <v>30</v>
      </c>
      <c r="AX166" s="13" t="s">
        <v>69</v>
      </c>
      <c r="AY166" s="150" t="s">
        <v>122</v>
      </c>
    </row>
    <row r="167" spans="1:65" s="14" customFormat="1" ht="10.199999999999999">
      <c r="B167" s="156"/>
      <c r="D167" s="149" t="s">
        <v>135</v>
      </c>
      <c r="E167" s="157" t="s">
        <v>3</v>
      </c>
      <c r="F167" s="158" t="s">
        <v>145</v>
      </c>
      <c r="H167" s="159">
        <v>20.253</v>
      </c>
      <c r="L167" s="156"/>
      <c r="M167" s="160"/>
      <c r="N167" s="161"/>
      <c r="O167" s="161"/>
      <c r="P167" s="161"/>
      <c r="Q167" s="161"/>
      <c r="R167" s="161"/>
      <c r="S167" s="161"/>
      <c r="T167" s="162"/>
      <c r="AT167" s="157" t="s">
        <v>135</v>
      </c>
      <c r="AU167" s="157" t="s">
        <v>131</v>
      </c>
      <c r="AV167" s="14" t="s">
        <v>123</v>
      </c>
      <c r="AW167" s="14" t="s">
        <v>30</v>
      </c>
      <c r="AX167" s="14" t="s">
        <v>69</v>
      </c>
      <c r="AY167" s="157" t="s">
        <v>122</v>
      </c>
    </row>
    <row r="168" spans="1:65" s="13" customFormat="1" ht="10.199999999999999">
      <c r="B168" s="148"/>
      <c r="D168" s="149" t="s">
        <v>135</v>
      </c>
      <c r="E168" s="150" t="s">
        <v>3</v>
      </c>
      <c r="F168" s="151" t="s">
        <v>150</v>
      </c>
      <c r="H168" s="152">
        <v>1.0069999999999999</v>
      </c>
      <c r="L168" s="148"/>
      <c r="M168" s="153"/>
      <c r="N168" s="154"/>
      <c r="O168" s="154"/>
      <c r="P168" s="154"/>
      <c r="Q168" s="154"/>
      <c r="R168" s="154"/>
      <c r="S168" s="154"/>
      <c r="T168" s="155"/>
      <c r="AT168" s="150" t="s">
        <v>135</v>
      </c>
      <c r="AU168" s="150" t="s">
        <v>131</v>
      </c>
      <c r="AV168" s="13" t="s">
        <v>131</v>
      </c>
      <c r="AW168" s="13" t="s">
        <v>30</v>
      </c>
      <c r="AX168" s="13" t="s">
        <v>69</v>
      </c>
      <c r="AY168" s="150" t="s">
        <v>122</v>
      </c>
    </row>
    <row r="169" spans="1:65" s="14" customFormat="1" ht="10.199999999999999">
      <c r="B169" s="156"/>
      <c r="D169" s="149" t="s">
        <v>135</v>
      </c>
      <c r="E169" s="157" t="s">
        <v>3</v>
      </c>
      <c r="F169" s="158" t="s">
        <v>145</v>
      </c>
      <c r="H169" s="159">
        <v>1.0069999999999999</v>
      </c>
      <c r="L169" s="156"/>
      <c r="M169" s="160"/>
      <c r="N169" s="161"/>
      <c r="O169" s="161"/>
      <c r="P169" s="161"/>
      <c r="Q169" s="161"/>
      <c r="R169" s="161"/>
      <c r="S169" s="161"/>
      <c r="T169" s="162"/>
      <c r="AT169" s="157" t="s">
        <v>135</v>
      </c>
      <c r="AU169" s="157" t="s">
        <v>131</v>
      </c>
      <c r="AV169" s="14" t="s">
        <v>123</v>
      </c>
      <c r="AW169" s="14" t="s">
        <v>30</v>
      </c>
      <c r="AX169" s="14" t="s">
        <v>69</v>
      </c>
      <c r="AY169" s="157" t="s">
        <v>122</v>
      </c>
    </row>
    <row r="170" spans="1:65" s="15" customFormat="1" ht="10.199999999999999">
      <c r="B170" s="163"/>
      <c r="D170" s="149" t="s">
        <v>135</v>
      </c>
      <c r="E170" s="164" t="s">
        <v>3</v>
      </c>
      <c r="F170" s="165" t="s">
        <v>151</v>
      </c>
      <c r="H170" s="166">
        <v>47.103999999999999</v>
      </c>
      <c r="L170" s="163"/>
      <c r="M170" s="167"/>
      <c r="N170" s="168"/>
      <c r="O170" s="168"/>
      <c r="P170" s="168"/>
      <c r="Q170" s="168"/>
      <c r="R170" s="168"/>
      <c r="S170" s="168"/>
      <c r="T170" s="169"/>
      <c r="AT170" s="164" t="s">
        <v>135</v>
      </c>
      <c r="AU170" s="164" t="s">
        <v>131</v>
      </c>
      <c r="AV170" s="15" t="s">
        <v>141</v>
      </c>
      <c r="AW170" s="15" t="s">
        <v>30</v>
      </c>
      <c r="AX170" s="15" t="s">
        <v>74</v>
      </c>
      <c r="AY170" s="164" t="s">
        <v>122</v>
      </c>
    </row>
    <row r="171" spans="1:65" s="2" customFormat="1" ht="24.15" customHeight="1">
      <c r="A171" s="31"/>
      <c r="B171" s="131"/>
      <c r="C171" s="132" t="s">
        <v>198</v>
      </c>
      <c r="D171" s="132" t="s">
        <v>125</v>
      </c>
      <c r="E171" s="133" t="s">
        <v>199</v>
      </c>
      <c r="F171" s="134" t="s">
        <v>200</v>
      </c>
      <c r="G171" s="135" t="s">
        <v>128</v>
      </c>
      <c r="H171" s="136">
        <v>20</v>
      </c>
      <c r="I171" s="137">
        <v>32.4</v>
      </c>
      <c r="J171" s="137">
        <f>ROUND(I171*H171,2)</f>
        <v>648</v>
      </c>
      <c r="K171" s="134" t="s">
        <v>129</v>
      </c>
      <c r="L171" s="32"/>
      <c r="M171" s="138" t="s">
        <v>3</v>
      </c>
      <c r="N171" s="139" t="s">
        <v>41</v>
      </c>
      <c r="O171" s="140">
        <v>7.4999999999999997E-2</v>
      </c>
      <c r="P171" s="140">
        <f>O171*H171</f>
        <v>1.5</v>
      </c>
      <c r="Q171" s="140">
        <v>1.0000000000000001E-5</v>
      </c>
      <c r="R171" s="140">
        <f>Q171*H171</f>
        <v>2.0000000000000001E-4</v>
      </c>
      <c r="S171" s="140">
        <v>0</v>
      </c>
      <c r="T171" s="141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42" t="s">
        <v>141</v>
      </c>
      <c r="AT171" s="142" t="s">
        <v>125</v>
      </c>
      <c r="AU171" s="142" t="s">
        <v>131</v>
      </c>
      <c r="AY171" s="19" t="s">
        <v>122</v>
      </c>
      <c r="BE171" s="143">
        <f>IF(N171="základní",J171,0)</f>
        <v>0</v>
      </c>
      <c r="BF171" s="143">
        <f>IF(N171="snížená",J171,0)</f>
        <v>648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9" t="s">
        <v>131</v>
      </c>
      <c r="BK171" s="143">
        <f>ROUND(I171*H171,2)</f>
        <v>648</v>
      </c>
      <c r="BL171" s="19" t="s">
        <v>141</v>
      </c>
      <c r="BM171" s="142" t="s">
        <v>201</v>
      </c>
    </row>
    <row r="172" spans="1:65" s="2" customFormat="1" ht="10.199999999999999">
      <c r="A172" s="31"/>
      <c r="B172" s="32"/>
      <c r="C172" s="31"/>
      <c r="D172" s="144" t="s">
        <v>133</v>
      </c>
      <c r="E172" s="31"/>
      <c r="F172" s="145" t="s">
        <v>202</v>
      </c>
      <c r="G172" s="31"/>
      <c r="H172" s="31"/>
      <c r="I172" s="31"/>
      <c r="J172" s="31"/>
      <c r="K172" s="31"/>
      <c r="L172" s="32"/>
      <c r="M172" s="146"/>
      <c r="N172" s="147"/>
      <c r="O172" s="52"/>
      <c r="P172" s="52"/>
      <c r="Q172" s="52"/>
      <c r="R172" s="52"/>
      <c r="S172" s="52"/>
      <c r="T172" s="53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9" t="s">
        <v>133</v>
      </c>
      <c r="AU172" s="19" t="s">
        <v>131</v>
      </c>
    </row>
    <row r="173" spans="1:65" s="2" customFormat="1" ht="24.15" customHeight="1">
      <c r="A173" s="31"/>
      <c r="B173" s="131"/>
      <c r="C173" s="132" t="s">
        <v>203</v>
      </c>
      <c r="D173" s="132" t="s">
        <v>125</v>
      </c>
      <c r="E173" s="133" t="s">
        <v>204</v>
      </c>
      <c r="F173" s="134" t="s">
        <v>205</v>
      </c>
      <c r="G173" s="135" t="s">
        <v>128</v>
      </c>
      <c r="H173" s="136">
        <v>47.103999999999999</v>
      </c>
      <c r="I173" s="137">
        <v>150</v>
      </c>
      <c r="J173" s="137">
        <f>ROUND(I173*H173,2)</f>
        <v>7065.6</v>
      </c>
      <c r="K173" s="134" t="s">
        <v>129</v>
      </c>
      <c r="L173" s="32"/>
      <c r="M173" s="138" t="s">
        <v>3</v>
      </c>
      <c r="N173" s="139" t="s">
        <v>41</v>
      </c>
      <c r="O173" s="140">
        <v>0.35399999999999998</v>
      </c>
      <c r="P173" s="140">
        <f>O173*H173</f>
        <v>16.674816</v>
      </c>
      <c r="Q173" s="140">
        <v>4.0000000000000003E-5</v>
      </c>
      <c r="R173" s="140">
        <f>Q173*H173</f>
        <v>1.8841600000000002E-3</v>
      </c>
      <c r="S173" s="140">
        <v>0</v>
      </c>
      <c r="T173" s="141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42" t="s">
        <v>141</v>
      </c>
      <c r="AT173" s="142" t="s">
        <v>125</v>
      </c>
      <c r="AU173" s="142" t="s">
        <v>131</v>
      </c>
      <c r="AY173" s="19" t="s">
        <v>122</v>
      </c>
      <c r="BE173" s="143">
        <f>IF(N173="základní",J173,0)</f>
        <v>0</v>
      </c>
      <c r="BF173" s="143">
        <f>IF(N173="snížená",J173,0)</f>
        <v>7065.6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9" t="s">
        <v>131</v>
      </c>
      <c r="BK173" s="143">
        <f>ROUND(I173*H173,2)</f>
        <v>7065.6</v>
      </c>
      <c r="BL173" s="19" t="s">
        <v>141</v>
      </c>
      <c r="BM173" s="142" t="s">
        <v>206</v>
      </c>
    </row>
    <row r="174" spans="1:65" s="2" customFormat="1" ht="10.199999999999999">
      <c r="A174" s="31"/>
      <c r="B174" s="32"/>
      <c r="C174" s="31"/>
      <c r="D174" s="144" t="s">
        <v>133</v>
      </c>
      <c r="E174" s="31"/>
      <c r="F174" s="145" t="s">
        <v>207</v>
      </c>
      <c r="G174" s="31"/>
      <c r="H174" s="31"/>
      <c r="I174" s="31"/>
      <c r="J174" s="31"/>
      <c r="K174" s="31"/>
      <c r="L174" s="32"/>
      <c r="M174" s="146"/>
      <c r="N174" s="147"/>
      <c r="O174" s="52"/>
      <c r="P174" s="52"/>
      <c r="Q174" s="52"/>
      <c r="R174" s="52"/>
      <c r="S174" s="52"/>
      <c r="T174" s="53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9" t="s">
        <v>133</v>
      </c>
      <c r="AU174" s="19" t="s">
        <v>131</v>
      </c>
    </row>
    <row r="175" spans="1:65" s="2" customFormat="1" ht="16.5" customHeight="1">
      <c r="A175" s="31"/>
      <c r="B175" s="131"/>
      <c r="C175" s="132" t="s">
        <v>208</v>
      </c>
      <c r="D175" s="132" t="s">
        <v>125</v>
      </c>
      <c r="E175" s="133" t="s">
        <v>209</v>
      </c>
      <c r="F175" s="134" t="s">
        <v>210</v>
      </c>
      <c r="G175" s="135" t="s">
        <v>128</v>
      </c>
      <c r="H175" s="136">
        <v>47.103999999999999</v>
      </c>
      <c r="I175" s="137">
        <v>7.39</v>
      </c>
      <c r="J175" s="137">
        <f>ROUND(I175*H175,2)</f>
        <v>348.1</v>
      </c>
      <c r="K175" s="134" t="s">
        <v>129</v>
      </c>
      <c r="L175" s="32"/>
      <c r="M175" s="138" t="s">
        <v>3</v>
      </c>
      <c r="N175" s="139" t="s">
        <v>41</v>
      </c>
      <c r="O175" s="140">
        <v>1.6E-2</v>
      </c>
      <c r="P175" s="140">
        <f>O175*H175</f>
        <v>0.753664</v>
      </c>
      <c r="Q175" s="140">
        <v>1.0000000000000001E-5</v>
      </c>
      <c r="R175" s="140">
        <f>Q175*H175</f>
        <v>4.7104000000000004E-4</v>
      </c>
      <c r="S175" s="140">
        <v>0</v>
      </c>
      <c r="T175" s="141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42" t="s">
        <v>141</v>
      </c>
      <c r="AT175" s="142" t="s">
        <v>125</v>
      </c>
      <c r="AU175" s="142" t="s">
        <v>131</v>
      </c>
      <c r="AY175" s="19" t="s">
        <v>122</v>
      </c>
      <c r="BE175" s="143">
        <f>IF(N175="základní",J175,0)</f>
        <v>0</v>
      </c>
      <c r="BF175" s="143">
        <f>IF(N175="snížená",J175,0)</f>
        <v>348.1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9" t="s">
        <v>131</v>
      </c>
      <c r="BK175" s="143">
        <f>ROUND(I175*H175,2)</f>
        <v>348.1</v>
      </c>
      <c r="BL175" s="19" t="s">
        <v>141</v>
      </c>
      <c r="BM175" s="142" t="s">
        <v>211</v>
      </c>
    </row>
    <row r="176" spans="1:65" s="2" customFormat="1" ht="10.199999999999999">
      <c r="A176" s="31"/>
      <c r="B176" s="32"/>
      <c r="C176" s="31"/>
      <c r="D176" s="144" t="s">
        <v>133</v>
      </c>
      <c r="E176" s="31"/>
      <c r="F176" s="145" t="s">
        <v>212</v>
      </c>
      <c r="G176" s="31"/>
      <c r="H176" s="31"/>
      <c r="I176" s="31"/>
      <c r="J176" s="31"/>
      <c r="K176" s="31"/>
      <c r="L176" s="32"/>
      <c r="M176" s="146"/>
      <c r="N176" s="147"/>
      <c r="O176" s="52"/>
      <c r="P176" s="52"/>
      <c r="Q176" s="52"/>
      <c r="R176" s="52"/>
      <c r="S176" s="52"/>
      <c r="T176" s="53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9" t="s">
        <v>133</v>
      </c>
      <c r="AU176" s="19" t="s">
        <v>131</v>
      </c>
    </row>
    <row r="177" spans="1:65" s="2" customFormat="1" ht="24.15" customHeight="1">
      <c r="A177" s="31"/>
      <c r="B177" s="131"/>
      <c r="C177" s="132" t="s">
        <v>213</v>
      </c>
      <c r="D177" s="132" t="s">
        <v>125</v>
      </c>
      <c r="E177" s="133" t="s">
        <v>214</v>
      </c>
      <c r="F177" s="134" t="s">
        <v>215</v>
      </c>
      <c r="G177" s="135" t="s">
        <v>128</v>
      </c>
      <c r="H177" s="136">
        <v>2.88</v>
      </c>
      <c r="I177" s="137">
        <v>123</v>
      </c>
      <c r="J177" s="137">
        <f>ROUND(I177*H177,2)</f>
        <v>354.24</v>
      </c>
      <c r="K177" s="134" t="s">
        <v>129</v>
      </c>
      <c r="L177" s="32"/>
      <c r="M177" s="138" t="s">
        <v>3</v>
      </c>
      <c r="N177" s="139" t="s">
        <v>41</v>
      </c>
      <c r="O177" s="140">
        <v>0.245</v>
      </c>
      <c r="P177" s="140">
        <f>O177*H177</f>
        <v>0.7056</v>
      </c>
      <c r="Q177" s="140">
        <v>0</v>
      </c>
      <c r="R177" s="140">
        <f>Q177*H177</f>
        <v>0</v>
      </c>
      <c r="S177" s="140">
        <v>0.13100000000000001</v>
      </c>
      <c r="T177" s="141">
        <f>S177*H177</f>
        <v>0.37728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42" t="s">
        <v>141</v>
      </c>
      <c r="AT177" s="142" t="s">
        <v>125</v>
      </c>
      <c r="AU177" s="142" t="s">
        <v>131</v>
      </c>
      <c r="AY177" s="19" t="s">
        <v>122</v>
      </c>
      <c r="BE177" s="143">
        <f>IF(N177="základní",J177,0)</f>
        <v>0</v>
      </c>
      <c r="BF177" s="143">
        <f>IF(N177="snížená",J177,0)</f>
        <v>354.24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9" t="s">
        <v>131</v>
      </c>
      <c r="BK177" s="143">
        <f>ROUND(I177*H177,2)</f>
        <v>354.24</v>
      </c>
      <c r="BL177" s="19" t="s">
        <v>141</v>
      </c>
      <c r="BM177" s="142" t="s">
        <v>216</v>
      </c>
    </row>
    <row r="178" spans="1:65" s="2" customFormat="1" ht="10.199999999999999">
      <c r="A178" s="31"/>
      <c r="B178" s="32"/>
      <c r="C178" s="31"/>
      <c r="D178" s="144" t="s">
        <v>133</v>
      </c>
      <c r="E178" s="31"/>
      <c r="F178" s="145" t="s">
        <v>217</v>
      </c>
      <c r="G178" s="31"/>
      <c r="H178" s="31"/>
      <c r="I178" s="31"/>
      <c r="J178" s="31"/>
      <c r="K178" s="31"/>
      <c r="L178" s="32"/>
      <c r="M178" s="146"/>
      <c r="N178" s="147"/>
      <c r="O178" s="52"/>
      <c r="P178" s="52"/>
      <c r="Q178" s="52"/>
      <c r="R178" s="52"/>
      <c r="S178" s="52"/>
      <c r="T178" s="53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9" t="s">
        <v>133</v>
      </c>
      <c r="AU178" s="19" t="s">
        <v>131</v>
      </c>
    </row>
    <row r="179" spans="1:65" s="13" customFormat="1" ht="10.199999999999999">
      <c r="B179" s="148"/>
      <c r="D179" s="149" t="s">
        <v>135</v>
      </c>
      <c r="E179" s="150" t="s">
        <v>3</v>
      </c>
      <c r="F179" s="151" t="s">
        <v>218</v>
      </c>
      <c r="H179" s="152">
        <v>2.88</v>
      </c>
      <c r="L179" s="148"/>
      <c r="M179" s="153"/>
      <c r="N179" s="154"/>
      <c r="O179" s="154"/>
      <c r="P179" s="154"/>
      <c r="Q179" s="154"/>
      <c r="R179" s="154"/>
      <c r="S179" s="154"/>
      <c r="T179" s="155"/>
      <c r="AT179" s="150" t="s">
        <v>135</v>
      </c>
      <c r="AU179" s="150" t="s">
        <v>131</v>
      </c>
      <c r="AV179" s="13" t="s">
        <v>131</v>
      </c>
      <c r="AW179" s="13" t="s">
        <v>30</v>
      </c>
      <c r="AX179" s="13" t="s">
        <v>74</v>
      </c>
      <c r="AY179" s="150" t="s">
        <v>122</v>
      </c>
    </row>
    <row r="180" spans="1:65" s="2" customFormat="1" ht="21.75" customHeight="1">
      <c r="A180" s="31"/>
      <c r="B180" s="131"/>
      <c r="C180" s="132" t="s">
        <v>219</v>
      </c>
      <c r="D180" s="132" t="s">
        <v>125</v>
      </c>
      <c r="E180" s="133" t="s">
        <v>220</v>
      </c>
      <c r="F180" s="134" t="s">
        <v>221</v>
      </c>
      <c r="G180" s="135" t="s">
        <v>169</v>
      </c>
      <c r="H180" s="136">
        <v>20</v>
      </c>
      <c r="I180" s="137">
        <v>80.599999999999994</v>
      </c>
      <c r="J180" s="137">
        <f>ROUND(I180*H180,2)</f>
        <v>1612</v>
      </c>
      <c r="K180" s="134" t="s">
        <v>129</v>
      </c>
      <c r="L180" s="32"/>
      <c r="M180" s="138" t="s">
        <v>3</v>
      </c>
      <c r="N180" s="139" t="s">
        <v>41</v>
      </c>
      <c r="O180" s="140">
        <v>0.20499999999999999</v>
      </c>
      <c r="P180" s="140">
        <f>O180*H180</f>
        <v>4.0999999999999996</v>
      </c>
      <c r="Q180" s="140">
        <v>0</v>
      </c>
      <c r="R180" s="140">
        <f>Q180*H180</f>
        <v>0</v>
      </c>
      <c r="S180" s="140">
        <v>2E-3</v>
      </c>
      <c r="T180" s="141">
        <f>S180*H180</f>
        <v>0.04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42" t="s">
        <v>141</v>
      </c>
      <c r="AT180" s="142" t="s">
        <v>125</v>
      </c>
      <c r="AU180" s="142" t="s">
        <v>131</v>
      </c>
      <c r="AY180" s="19" t="s">
        <v>122</v>
      </c>
      <c r="BE180" s="143">
        <f>IF(N180="základní",J180,0)</f>
        <v>0</v>
      </c>
      <c r="BF180" s="143">
        <f>IF(N180="snížená",J180,0)</f>
        <v>1612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9" t="s">
        <v>131</v>
      </c>
      <c r="BK180" s="143">
        <f>ROUND(I180*H180,2)</f>
        <v>1612</v>
      </c>
      <c r="BL180" s="19" t="s">
        <v>141</v>
      </c>
      <c r="BM180" s="142" t="s">
        <v>222</v>
      </c>
    </row>
    <row r="181" spans="1:65" s="2" customFormat="1" ht="10.199999999999999">
      <c r="A181" s="31"/>
      <c r="B181" s="32"/>
      <c r="C181" s="31"/>
      <c r="D181" s="144" t="s">
        <v>133</v>
      </c>
      <c r="E181" s="31"/>
      <c r="F181" s="145" t="s">
        <v>223</v>
      </c>
      <c r="G181" s="31"/>
      <c r="H181" s="31"/>
      <c r="I181" s="31"/>
      <c r="J181" s="31"/>
      <c r="K181" s="31"/>
      <c r="L181" s="32"/>
      <c r="M181" s="146"/>
      <c r="N181" s="147"/>
      <c r="O181" s="52"/>
      <c r="P181" s="52"/>
      <c r="Q181" s="52"/>
      <c r="R181" s="52"/>
      <c r="S181" s="52"/>
      <c r="T181" s="53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9" t="s">
        <v>133</v>
      </c>
      <c r="AU181" s="19" t="s">
        <v>131</v>
      </c>
    </row>
    <row r="182" spans="1:65" s="2" customFormat="1" ht="21.75" customHeight="1">
      <c r="A182" s="31"/>
      <c r="B182" s="131"/>
      <c r="C182" s="132" t="s">
        <v>9</v>
      </c>
      <c r="D182" s="132" t="s">
        <v>125</v>
      </c>
      <c r="E182" s="133" t="s">
        <v>224</v>
      </c>
      <c r="F182" s="134" t="s">
        <v>225</v>
      </c>
      <c r="G182" s="135" t="s">
        <v>169</v>
      </c>
      <c r="H182" s="136">
        <v>30</v>
      </c>
      <c r="I182" s="137">
        <v>116</v>
      </c>
      <c r="J182" s="137">
        <f>ROUND(I182*H182,2)</f>
        <v>3480</v>
      </c>
      <c r="K182" s="134" t="s">
        <v>129</v>
      </c>
      <c r="L182" s="32"/>
      <c r="M182" s="138" t="s">
        <v>3</v>
      </c>
      <c r="N182" s="139" t="s">
        <v>41</v>
      </c>
      <c r="O182" s="140">
        <v>0.29499999999999998</v>
      </c>
      <c r="P182" s="140">
        <f>O182*H182</f>
        <v>8.85</v>
      </c>
      <c r="Q182" s="140">
        <v>0</v>
      </c>
      <c r="R182" s="140">
        <f>Q182*H182</f>
        <v>0</v>
      </c>
      <c r="S182" s="140">
        <v>6.0000000000000001E-3</v>
      </c>
      <c r="T182" s="141">
        <f>S182*H182</f>
        <v>0.18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42" t="s">
        <v>141</v>
      </c>
      <c r="AT182" s="142" t="s">
        <v>125</v>
      </c>
      <c r="AU182" s="142" t="s">
        <v>131</v>
      </c>
      <c r="AY182" s="19" t="s">
        <v>122</v>
      </c>
      <c r="BE182" s="143">
        <f>IF(N182="základní",J182,0)</f>
        <v>0</v>
      </c>
      <c r="BF182" s="143">
        <f>IF(N182="snížená",J182,0)</f>
        <v>3480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9" t="s">
        <v>131</v>
      </c>
      <c r="BK182" s="143">
        <f>ROUND(I182*H182,2)</f>
        <v>3480</v>
      </c>
      <c r="BL182" s="19" t="s">
        <v>141</v>
      </c>
      <c r="BM182" s="142" t="s">
        <v>226</v>
      </c>
    </row>
    <row r="183" spans="1:65" s="2" customFormat="1" ht="10.199999999999999">
      <c r="A183" s="31"/>
      <c r="B183" s="32"/>
      <c r="C183" s="31"/>
      <c r="D183" s="144" t="s">
        <v>133</v>
      </c>
      <c r="E183" s="31"/>
      <c r="F183" s="145" t="s">
        <v>227</v>
      </c>
      <c r="G183" s="31"/>
      <c r="H183" s="31"/>
      <c r="I183" s="31"/>
      <c r="J183" s="31"/>
      <c r="K183" s="31"/>
      <c r="L183" s="32"/>
      <c r="M183" s="146"/>
      <c r="N183" s="147"/>
      <c r="O183" s="52"/>
      <c r="P183" s="52"/>
      <c r="Q183" s="52"/>
      <c r="R183" s="52"/>
      <c r="S183" s="52"/>
      <c r="T183" s="53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9" t="s">
        <v>133</v>
      </c>
      <c r="AU183" s="19" t="s">
        <v>131</v>
      </c>
    </row>
    <row r="184" spans="1:65" s="16" customFormat="1" ht="10.199999999999999">
      <c r="B184" s="170"/>
      <c r="D184" s="149" t="s">
        <v>135</v>
      </c>
      <c r="E184" s="171" t="s">
        <v>3</v>
      </c>
      <c r="F184" s="172" t="s">
        <v>228</v>
      </c>
      <c r="H184" s="171" t="s">
        <v>3</v>
      </c>
      <c r="L184" s="170"/>
      <c r="M184" s="173"/>
      <c r="N184" s="174"/>
      <c r="O184" s="174"/>
      <c r="P184" s="174"/>
      <c r="Q184" s="174"/>
      <c r="R184" s="174"/>
      <c r="S184" s="174"/>
      <c r="T184" s="175"/>
      <c r="AT184" s="171" t="s">
        <v>135</v>
      </c>
      <c r="AU184" s="171" t="s">
        <v>131</v>
      </c>
      <c r="AV184" s="16" t="s">
        <v>74</v>
      </c>
      <c r="AW184" s="16" t="s">
        <v>30</v>
      </c>
      <c r="AX184" s="16" t="s">
        <v>69</v>
      </c>
      <c r="AY184" s="171" t="s">
        <v>122</v>
      </c>
    </row>
    <row r="185" spans="1:65" s="13" customFormat="1" ht="10.199999999999999">
      <c r="B185" s="148"/>
      <c r="D185" s="149" t="s">
        <v>135</v>
      </c>
      <c r="E185" s="150" t="s">
        <v>3</v>
      </c>
      <c r="F185" s="151" t="s">
        <v>198</v>
      </c>
      <c r="H185" s="152">
        <v>10</v>
      </c>
      <c r="L185" s="148"/>
      <c r="M185" s="153"/>
      <c r="N185" s="154"/>
      <c r="O185" s="154"/>
      <c r="P185" s="154"/>
      <c r="Q185" s="154"/>
      <c r="R185" s="154"/>
      <c r="S185" s="154"/>
      <c r="T185" s="155"/>
      <c r="AT185" s="150" t="s">
        <v>135</v>
      </c>
      <c r="AU185" s="150" t="s">
        <v>131</v>
      </c>
      <c r="AV185" s="13" t="s">
        <v>131</v>
      </c>
      <c r="AW185" s="13" t="s">
        <v>30</v>
      </c>
      <c r="AX185" s="13" t="s">
        <v>69</v>
      </c>
      <c r="AY185" s="150" t="s">
        <v>122</v>
      </c>
    </row>
    <row r="186" spans="1:65" s="16" customFormat="1" ht="10.199999999999999">
      <c r="B186" s="170"/>
      <c r="D186" s="149" t="s">
        <v>135</v>
      </c>
      <c r="E186" s="171" t="s">
        <v>3</v>
      </c>
      <c r="F186" s="172" t="s">
        <v>229</v>
      </c>
      <c r="H186" s="171" t="s">
        <v>3</v>
      </c>
      <c r="L186" s="170"/>
      <c r="M186" s="173"/>
      <c r="N186" s="174"/>
      <c r="O186" s="174"/>
      <c r="P186" s="174"/>
      <c r="Q186" s="174"/>
      <c r="R186" s="174"/>
      <c r="S186" s="174"/>
      <c r="T186" s="175"/>
      <c r="AT186" s="171" t="s">
        <v>135</v>
      </c>
      <c r="AU186" s="171" t="s">
        <v>131</v>
      </c>
      <c r="AV186" s="16" t="s">
        <v>74</v>
      </c>
      <c r="AW186" s="16" t="s">
        <v>30</v>
      </c>
      <c r="AX186" s="16" t="s">
        <v>69</v>
      </c>
      <c r="AY186" s="171" t="s">
        <v>122</v>
      </c>
    </row>
    <row r="187" spans="1:65" s="13" customFormat="1" ht="10.199999999999999">
      <c r="B187" s="148"/>
      <c r="D187" s="149" t="s">
        <v>135</v>
      </c>
      <c r="E187" s="150" t="s">
        <v>3</v>
      </c>
      <c r="F187" s="151" t="s">
        <v>230</v>
      </c>
      <c r="H187" s="152">
        <v>20</v>
      </c>
      <c r="L187" s="148"/>
      <c r="M187" s="153"/>
      <c r="N187" s="154"/>
      <c r="O187" s="154"/>
      <c r="P187" s="154"/>
      <c r="Q187" s="154"/>
      <c r="R187" s="154"/>
      <c r="S187" s="154"/>
      <c r="T187" s="155"/>
      <c r="AT187" s="150" t="s">
        <v>135</v>
      </c>
      <c r="AU187" s="150" t="s">
        <v>131</v>
      </c>
      <c r="AV187" s="13" t="s">
        <v>131</v>
      </c>
      <c r="AW187" s="13" t="s">
        <v>30</v>
      </c>
      <c r="AX187" s="13" t="s">
        <v>69</v>
      </c>
      <c r="AY187" s="150" t="s">
        <v>122</v>
      </c>
    </row>
    <row r="188" spans="1:65" s="15" customFormat="1" ht="10.199999999999999">
      <c r="B188" s="163"/>
      <c r="D188" s="149" t="s">
        <v>135</v>
      </c>
      <c r="E188" s="164" t="s">
        <v>3</v>
      </c>
      <c r="F188" s="165" t="s">
        <v>151</v>
      </c>
      <c r="H188" s="166">
        <v>30</v>
      </c>
      <c r="L188" s="163"/>
      <c r="M188" s="167"/>
      <c r="N188" s="168"/>
      <c r="O188" s="168"/>
      <c r="P188" s="168"/>
      <c r="Q188" s="168"/>
      <c r="R188" s="168"/>
      <c r="S188" s="168"/>
      <c r="T188" s="169"/>
      <c r="AT188" s="164" t="s">
        <v>135</v>
      </c>
      <c r="AU188" s="164" t="s">
        <v>131</v>
      </c>
      <c r="AV188" s="15" t="s">
        <v>141</v>
      </c>
      <c r="AW188" s="15" t="s">
        <v>30</v>
      </c>
      <c r="AX188" s="15" t="s">
        <v>74</v>
      </c>
      <c r="AY188" s="164" t="s">
        <v>122</v>
      </c>
    </row>
    <row r="189" spans="1:65" s="2" customFormat="1" ht="24.15" customHeight="1">
      <c r="A189" s="31"/>
      <c r="B189" s="131"/>
      <c r="C189" s="132" t="s">
        <v>130</v>
      </c>
      <c r="D189" s="132" t="s">
        <v>125</v>
      </c>
      <c r="E189" s="133" t="s">
        <v>231</v>
      </c>
      <c r="F189" s="134" t="s">
        <v>232</v>
      </c>
      <c r="G189" s="135" t="s">
        <v>128</v>
      </c>
      <c r="H189" s="136">
        <v>29.004000000000001</v>
      </c>
      <c r="I189" s="137">
        <v>102</v>
      </c>
      <c r="J189" s="137">
        <f>ROUND(I189*H189,2)</f>
        <v>2958.41</v>
      </c>
      <c r="K189" s="134" t="s">
        <v>129</v>
      </c>
      <c r="L189" s="32"/>
      <c r="M189" s="138" t="s">
        <v>3</v>
      </c>
      <c r="N189" s="139" t="s">
        <v>41</v>
      </c>
      <c r="O189" s="140">
        <v>0.26</v>
      </c>
      <c r="P189" s="140">
        <f>O189*H189</f>
        <v>7.5410400000000006</v>
      </c>
      <c r="Q189" s="140">
        <v>0</v>
      </c>
      <c r="R189" s="140">
        <f>Q189*H189</f>
        <v>0</v>
      </c>
      <c r="S189" s="140">
        <v>4.5999999999999999E-2</v>
      </c>
      <c r="T189" s="141">
        <f>S189*H189</f>
        <v>1.334184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42" t="s">
        <v>141</v>
      </c>
      <c r="AT189" s="142" t="s">
        <v>125</v>
      </c>
      <c r="AU189" s="142" t="s">
        <v>131</v>
      </c>
      <c r="AY189" s="19" t="s">
        <v>122</v>
      </c>
      <c r="BE189" s="143">
        <f>IF(N189="základní",J189,0)</f>
        <v>0</v>
      </c>
      <c r="BF189" s="143">
        <f>IF(N189="snížená",J189,0)</f>
        <v>2958.41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9" t="s">
        <v>131</v>
      </c>
      <c r="BK189" s="143">
        <f>ROUND(I189*H189,2)</f>
        <v>2958.41</v>
      </c>
      <c r="BL189" s="19" t="s">
        <v>141</v>
      </c>
      <c r="BM189" s="142" t="s">
        <v>233</v>
      </c>
    </row>
    <row r="190" spans="1:65" s="2" customFormat="1" ht="10.199999999999999">
      <c r="A190" s="31"/>
      <c r="B190" s="32"/>
      <c r="C190" s="31"/>
      <c r="D190" s="144" t="s">
        <v>133</v>
      </c>
      <c r="E190" s="31"/>
      <c r="F190" s="145" t="s">
        <v>234</v>
      </c>
      <c r="G190" s="31"/>
      <c r="H190" s="31"/>
      <c r="I190" s="31"/>
      <c r="J190" s="31"/>
      <c r="K190" s="31"/>
      <c r="L190" s="32"/>
      <c r="M190" s="146"/>
      <c r="N190" s="147"/>
      <c r="O190" s="52"/>
      <c r="P190" s="52"/>
      <c r="Q190" s="52"/>
      <c r="R190" s="52"/>
      <c r="S190" s="52"/>
      <c r="T190" s="53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9" t="s">
        <v>133</v>
      </c>
      <c r="AU190" s="19" t="s">
        <v>131</v>
      </c>
    </row>
    <row r="191" spans="1:65" s="16" customFormat="1" ht="10.199999999999999">
      <c r="B191" s="170"/>
      <c r="D191" s="149" t="s">
        <v>135</v>
      </c>
      <c r="E191" s="171" t="s">
        <v>3</v>
      </c>
      <c r="F191" s="172" t="s">
        <v>181</v>
      </c>
      <c r="H191" s="171" t="s">
        <v>3</v>
      </c>
      <c r="L191" s="170"/>
      <c r="M191" s="173"/>
      <c r="N191" s="174"/>
      <c r="O191" s="174"/>
      <c r="P191" s="174"/>
      <c r="Q191" s="174"/>
      <c r="R191" s="174"/>
      <c r="S191" s="174"/>
      <c r="T191" s="175"/>
      <c r="AT191" s="171" t="s">
        <v>135</v>
      </c>
      <c r="AU191" s="171" t="s">
        <v>131</v>
      </c>
      <c r="AV191" s="16" t="s">
        <v>74</v>
      </c>
      <c r="AW191" s="16" t="s">
        <v>30</v>
      </c>
      <c r="AX191" s="16" t="s">
        <v>69</v>
      </c>
      <c r="AY191" s="171" t="s">
        <v>122</v>
      </c>
    </row>
    <row r="192" spans="1:65" s="13" customFormat="1" ht="10.199999999999999">
      <c r="B192" s="148"/>
      <c r="D192" s="149" t="s">
        <v>135</v>
      </c>
      <c r="E192" s="150" t="s">
        <v>3</v>
      </c>
      <c r="F192" s="151" t="s">
        <v>182</v>
      </c>
      <c r="H192" s="152">
        <v>14.32</v>
      </c>
      <c r="L192" s="148"/>
      <c r="M192" s="153"/>
      <c r="N192" s="154"/>
      <c r="O192" s="154"/>
      <c r="P192" s="154"/>
      <c r="Q192" s="154"/>
      <c r="R192" s="154"/>
      <c r="S192" s="154"/>
      <c r="T192" s="155"/>
      <c r="AT192" s="150" t="s">
        <v>135</v>
      </c>
      <c r="AU192" s="150" t="s">
        <v>131</v>
      </c>
      <c r="AV192" s="13" t="s">
        <v>131</v>
      </c>
      <c r="AW192" s="13" t="s">
        <v>30</v>
      </c>
      <c r="AX192" s="13" t="s">
        <v>69</v>
      </c>
      <c r="AY192" s="150" t="s">
        <v>122</v>
      </c>
    </row>
    <row r="193" spans="1:65" s="16" customFormat="1" ht="10.199999999999999">
      <c r="B193" s="170"/>
      <c r="D193" s="149" t="s">
        <v>135</v>
      </c>
      <c r="E193" s="171" t="s">
        <v>3</v>
      </c>
      <c r="F193" s="172" t="s">
        <v>183</v>
      </c>
      <c r="H193" s="171" t="s">
        <v>3</v>
      </c>
      <c r="L193" s="170"/>
      <c r="M193" s="173"/>
      <c r="N193" s="174"/>
      <c r="O193" s="174"/>
      <c r="P193" s="174"/>
      <c r="Q193" s="174"/>
      <c r="R193" s="174"/>
      <c r="S193" s="174"/>
      <c r="T193" s="175"/>
      <c r="AT193" s="171" t="s">
        <v>135</v>
      </c>
      <c r="AU193" s="171" t="s">
        <v>131</v>
      </c>
      <c r="AV193" s="16" t="s">
        <v>74</v>
      </c>
      <c r="AW193" s="16" t="s">
        <v>30</v>
      </c>
      <c r="AX193" s="16" t="s">
        <v>69</v>
      </c>
      <c r="AY193" s="171" t="s">
        <v>122</v>
      </c>
    </row>
    <row r="194" spans="1:65" s="13" customFormat="1" ht="10.199999999999999">
      <c r="B194" s="148"/>
      <c r="D194" s="149" t="s">
        <v>135</v>
      </c>
      <c r="E194" s="150" t="s">
        <v>3</v>
      </c>
      <c r="F194" s="151" t="s">
        <v>235</v>
      </c>
      <c r="H194" s="152">
        <v>5.7</v>
      </c>
      <c r="L194" s="148"/>
      <c r="M194" s="153"/>
      <c r="N194" s="154"/>
      <c r="O194" s="154"/>
      <c r="P194" s="154"/>
      <c r="Q194" s="154"/>
      <c r="R194" s="154"/>
      <c r="S194" s="154"/>
      <c r="T194" s="155"/>
      <c r="AT194" s="150" t="s">
        <v>135</v>
      </c>
      <c r="AU194" s="150" t="s">
        <v>131</v>
      </c>
      <c r="AV194" s="13" t="s">
        <v>131</v>
      </c>
      <c r="AW194" s="13" t="s">
        <v>30</v>
      </c>
      <c r="AX194" s="13" t="s">
        <v>69</v>
      </c>
      <c r="AY194" s="150" t="s">
        <v>122</v>
      </c>
    </row>
    <row r="195" spans="1:65" s="16" customFormat="1" ht="10.199999999999999">
      <c r="B195" s="170"/>
      <c r="D195" s="149" t="s">
        <v>135</v>
      </c>
      <c r="E195" s="171" t="s">
        <v>3</v>
      </c>
      <c r="F195" s="172" t="s">
        <v>185</v>
      </c>
      <c r="H195" s="171" t="s">
        <v>3</v>
      </c>
      <c r="L195" s="170"/>
      <c r="M195" s="173"/>
      <c r="N195" s="174"/>
      <c r="O195" s="174"/>
      <c r="P195" s="174"/>
      <c r="Q195" s="174"/>
      <c r="R195" s="174"/>
      <c r="S195" s="174"/>
      <c r="T195" s="175"/>
      <c r="AT195" s="171" t="s">
        <v>135</v>
      </c>
      <c r="AU195" s="171" t="s">
        <v>131</v>
      </c>
      <c r="AV195" s="16" t="s">
        <v>74</v>
      </c>
      <c r="AW195" s="16" t="s">
        <v>30</v>
      </c>
      <c r="AX195" s="16" t="s">
        <v>69</v>
      </c>
      <c r="AY195" s="171" t="s">
        <v>122</v>
      </c>
    </row>
    <row r="196" spans="1:65" s="13" customFormat="1" ht="10.199999999999999">
      <c r="B196" s="148"/>
      <c r="D196" s="149" t="s">
        <v>135</v>
      </c>
      <c r="E196" s="150" t="s">
        <v>3</v>
      </c>
      <c r="F196" s="151" t="s">
        <v>236</v>
      </c>
      <c r="H196" s="152">
        <v>5.484</v>
      </c>
      <c r="L196" s="148"/>
      <c r="M196" s="153"/>
      <c r="N196" s="154"/>
      <c r="O196" s="154"/>
      <c r="P196" s="154"/>
      <c r="Q196" s="154"/>
      <c r="R196" s="154"/>
      <c r="S196" s="154"/>
      <c r="T196" s="155"/>
      <c r="AT196" s="150" t="s">
        <v>135</v>
      </c>
      <c r="AU196" s="150" t="s">
        <v>131</v>
      </c>
      <c r="AV196" s="13" t="s">
        <v>131</v>
      </c>
      <c r="AW196" s="13" t="s">
        <v>30</v>
      </c>
      <c r="AX196" s="13" t="s">
        <v>69</v>
      </c>
      <c r="AY196" s="150" t="s">
        <v>122</v>
      </c>
    </row>
    <row r="197" spans="1:65" s="16" customFormat="1" ht="10.199999999999999">
      <c r="B197" s="170"/>
      <c r="D197" s="149" t="s">
        <v>135</v>
      </c>
      <c r="E197" s="171" t="s">
        <v>3</v>
      </c>
      <c r="F197" s="172" t="s">
        <v>237</v>
      </c>
      <c r="H197" s="171" t="s">
        <v>3</v>
      </c>
      <c r="L197" s="170"/>
      <c r="M197" s="173"/>
      <c r="N197" s="174"/>
      <c r="O197" s="174"/>
      <c r="P197" s="174"/>
      <c r="Q197" s="174"/>
      <c r="R197" s="174"/>
      <c r="S197" s="174"/>
      <c r="T197" s="175"/>
      <c r="AT197" s="171" t="s">
        <v>135</v>
      </c>
      <c r="AU197" s="171" t="s">
        <v>131</v>
      </c>
      <c r="AV197" s="16" t="s">
        <v>74</v>
      </c>
      <c r="AW197" s="16" t="s">
        <v>30</v>
      </c>
      <c r="AX197" s="16" t="s">
        <v>69</v>
      </c>
      <c r="AY197" s="171" t="s">
        <v>122</v>
      </c>
    </row>
    <row r="198" spans="1:65" s="13" customFormat="1" ht="10.199999999999999">
      <c r="B198" s="148"/>
      <c r="D198" s="149" t="s">
        <v>135</v>
      </c>
      <c r="E198" s="150" t="s">
        <v>3</v>
      </c>
      <c r="F198" s="151" t="s">
        <v>238</v>
      </c>
      <c r="H198" s="152">
        <v>3.5</v>
      </c>
      <c r="L198" s="148"/>
      <c r="M198" s="153"/>
      <c r="N198" s="154"/>
      <c r="O198" s="154"/>
      <c r="P198" s="154"/>
      <c r="Q198" s="154"/>
      <c r="R198" s="154"/>
      <c r="S198" s="154"/>
      <c r="T198" s="155"/>
      <c r="AT198" s="150" t="s">
        <v>135</v>
      </c>
      <c r="AU198" s="150" t="s">
        <v>131</v>
      </c>
      <c r="AV198" s="13" t="s">
        <v>131</v>
      </c>
      <c r="AW198" s="13" t="s">
        <v>30</v>
      </c>
      <c r="AX198" s="13" t="s">
        <v>69</v>
      </c>
      <c r="AY198" s="150" t="s">
        <v>122</v>
      </c>
    </row>
    <row r="199" spans="1:65" s="15" customFormat="1" ht="10.199999999999999">
      <c r="B199" s="163"/>
      <c r="D199" s="149" t="s">
        <v>135</v>
      </c>
      <c r="E199" s="164" t="s">
        <v>3</v>
      </c>
      <c r="F199" s="165" t="s">
        <v>151</v>
      </c>
      <c r="H199" s="166">
        <v>29.003999999999998</v>
      </c>
      <c r="L199" s="163"/>
      <c r="M199" s="167"/>
      <c r="N199" s="168"/>
      <c r="O199" s="168"/>
      <c r="P199" s="168"/>
      <c r="Q199" s="168"/>
      <c r="R199" s="168"/>
      <c r="S199" s="168"/>
      <c r="T199" s="169"/>
      <c r="AT199" s="164" t="s">
        <v>135</v>
      </c>
      <c r="AU199" s="164" t="s">
        <v>131</v>
      </c>
      <c r="AV199" s="15" t="s">
        <v>141</v>
      </c>
      <c r="AW199" s="15" t="s">
        <v>30</v>
      </c>
      <c r="AX199" s="15" t="s">
        <v>74</v>
      </c>
      <c r="AY199" s="164" t="s">
        <v>122</v>
      </c>
    </row>
    <row r="200" spans="1:65" s="2" customFormat="1" ht="21.75" customHeight="1">
      <c r="A200" s="31"/>
      <c r="B200" s="131"/>
      <c r="C200" s="132" t="s">
        <v>239</v>
      </c>
      <c r="D200" s="132" t="s">
        <v>125</v>
      </c>
      <c r="E200" s="133" t="s">
        <v>240</v>
      </c>
      <c r="F200" s="134" t="s">
        <v>241</v>
      </c>
      <c r="G200" s="135" t="s">
        <v>128</v>
      </c>
      <c r="H200" s="136">
        <v>181.321</v>
      </c>
      <c r="I200" s="137">
        <v>115</v>
      </c>
      <c r="J200" s="137">
        <f>ROUND(I200*H200,2)</f>
        <v>20851.919999999998</v>
      </c>
      <c r="K200" s="134" t="s">
        <v>129</v>
      </c>
      <c r="L200" s="32"/>
      <c r="M200" s="138" t="s">
        <v>3</v>
      </c>
      <c r="N200" s="139" t="s">
        <v>41</v>
      </c>
      <c r="O200" s="140">
        <v>0.3</v>
      </c>
      <c r="P200" s="140">
        <f>O200*H200</f>
        <v>54.396299999999997</v>
      </c>
      <c r="Q200" s="140">
        <v>0</v>
      </c>
      <c r="R200" s="140">
        <f>Q200*H200</f>
        <v>0</v>
      </c>
      <c r="S200" s="140">
        <v>2.5999999999999999E-3</v>
      </c>
      <c r="T200" s="141">
        <f>S200*H200</f>
        <v>0.47143459999999998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42" t="s">
        <v>141</v>
      </c>
      <c r="AT200" s="142" t="s">
        <v>125</v>
      </c>
      <c r="AU200" s="142" t="s">
        <v>131</v>
      </c>
      <c r="AY200" s="19" t="s">
        <v>122</v>
      </c>
      <c r="BE200" s="143">
        <f>IF(N200="základní",J200,0)</f>
        <v>0</v>
      </c>
      <c r="BF200" s="143">
        <f>IF(N200="snížená",J200,0)</f>
        <v>20851.919999999998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9" t="s">
        <v>131</v>
      </c>
      <c r="BK200" s="143">
        <f>ROUND(I200*H200,2)</f>
        <v>20851.919999999998</v>
      </c>
      <c r="BL200" s="19" t="s">
        <v>141</v>
      </c>
      <c r="BM200" s="142" t="s">
        <v>242</v>
      </c>
    </row>
    <row r="201" spans="1:65" s="2" customFormat="1" ht="10.199999999999999">
      <c r="A201" s="31"/>
      <c r="B201" s="32"/>
      <c r="C201" s="31"/>
      <c r="D201" s="144" t="s">
        <v>133</v>
      </c>
      <c r="E201" s="31"/>
      <c r="F201" s="145" t="s">
        <v>243</v>
      </c>
      <c r="G201" s="31"/>
      <c r="H201" s="31"/>
      <c r="I201" s="31"/>
      <c r="J201" s="31"/>
      <c r="K201" s="31"/>
      <c r="L201" s="32"/>
      <c r="M201" s="146"/>
      <c r="N201" s="147"/>
      <c r="O201" s="52"/>
      <c r="P201" s="52"/>
      <c r="Q201" s="52"/>
      <c r="R201" s="52"/>
      <c r="S201" s="52"/>
      <c r="T201" s="53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9" t="s">
        <v>133</v>
      </c>
      <c r="AU201" s="19" t="s">
        <v>131</v>
      </c>
    </row>
    <row r="202" spans="1:65" s="13" customFormat="1" ht="10.199999999999999">
      <c r="B202" s="148"/>
      <c r="D202" s="149" t="s">
        <v>135</v>
      </c>
      <c r="E202" s="150" t="s">
        <v>3</v>
      </c>
      <c r="F202" s="151" t="s">
        <v>160</v>
      </c>
      <c r="H202" s="152">
        <v>26.49</v>
      </c>
      <c r="L202" s="148"/>
      <c r="M202" s="153"/>
      <c r="N202" s="154"/>
      <c r="O202" s="154"/>
      <c r="P202" s="154"/>
      <c r="Q202" s="154"/>
      <c r="R202" s="154"/>
      <c r="S202" s="154"/>
      <c r="T202" s="155"/>
      <c r="AT202" s="150" t="s">
        <v>135</v>
      </c>
      <c r="AU202" s="150" t="s">
        <v>131</v>
      </c>
      <c r="AV202" s="13" t="s">
        <v>131</v>
      </c>
      <c r="AW202" s="13" t="s">
        <v>30</v>
      </c>
      <c r="AX202" s="13" t="s">
        <v>69</v>
      </c>
      <c r="AY202" s="150" t="s">
        <v>122</v>
      </c>
    </row>
    <row r="203" spans="1:65" s="14" customFormat="1" ht="10.199999999999999">
      <c r="B203" s="156"/>
      <c r="D203" s="149" t="s">
        <v>135</v>
      </c>
      <c r="E203" s="157" t="s">
        <v>3</v>
      </c>
      <c r="F203" s="158" t="s">
        <v>145</v>
      </c>
      <c r="H203" s="159">
        <v>26.49</v>
      </c>
      <c r="L203" s="156"/>
      <c r="M203" s="160"/>
      <c r="N203" s="161"/>
      <c r="O203" s="161"/>
      <c r="P203" s="161"/>
      <c r="Q203" s="161"/>
      <c r="R203" s="161"/>
      <c r="S203" s="161"/>
      <c r="T203" s="162"/>
      <c r="AT203" s="157" t="s">
        <v>135</v>
      </c>
      <c r="AU203" s="157" t="s">
        <v>131</v>
      </c>
      <c r="AV203" s="14" t="s">
        <v>123</v>
      </c>
      <c r="AW203" s="14" t="s">
        <v>30</v>
      </c>
      <c r="AX203" s="14" t="s">
        <v>69</v>
      </c>
      <c r="AY203" s="157" t="s">
        <v>122</v>
      </c>
    </row>
    <row r="204" spans="1:65" s="13" customFormat="1" ht="10.199999999999999">
      <c r="B204" s="148"/>
      <c r="D204" s="149" t="s">
        <v>135</v>
      </c>
      <c r="E204" s="150" t="s">
        <v>3</v>
      </c>
      <c r="F204" s="151" t="s">
        <v>161</v>
      </c>
      <c r="H204" s="152">
        <v>5.9580000000000002</v>
      </c>
      <c r="L204" s="148"/>
      <c r="M204" s="153"/>
      <c r="N204" s="154"/>
      <c r="O204" s="154"/>
      <c r="P204" s="154"/>
      <c r="Q204" s="154"/>
      <c r="R204" s="154"/>
      <c r="S204" s="154"/>
      <c r="T204" s="155"/>
      <c r="AT204" s="150" t="s">
        <v>135</v>
      </c>
      <c r="AU204" s="150" t="s">
        <v>131</v>
      </c>
      <c r="AV204" s="13" t="s">
        <v>131</v>
      </c>
      <c r="AW204" s="13" t="s">
        <v>30</v>
      </c>
      <c r="AX204" s="13" t="s">
        <v>69</v>
      </c>
      <c r="AY204" s="150" t="s">
        <v>122</v>
      </c>
    </row>
    <row r="205" spans="1:65" s="14" customFormat="1" ht="10.199999999999999">
      <c r="B205" s="156"/>
      <c r="D205" s="149" t="s">
        <v>135</v>
      </c>
      <c r="E205" s="157" t="s">
        <v>3</v>
      </c>
      <c r="F205" s="158" t="s">
        <v>145</v>
      </c>
      <c r="H205" s="159">
        <v>5.9580000000000002</v>
      </c>
      <c r="L205" s="156"/>
      <c r="M205" s="160"/>
      <c r="N205" s="161"/>
      <c r="O205" s="161"/>
      <c r="P205" s="161"/>
      <c r="Q205" s="161"/>
      <c r="R205" s="161"/>
      <c r="S205" s="161"/>
      <c r="T205" s="162"/>
      <c r="AT205" s="157" t="s">
        <v>135</v>
      </c>
      <c r="AU205" s="157" t="s">
        <v>131</v>
      </c>
      <c r="AV205" s="14" t="s">
        <v>123</v>
      </c>
      <c r="AW205" s="14" t="s">
        <v>30</v>
      </c>
      <c r="AX205" s="14" t="s">
        <v>69</v>
      </c>
      <c r="AY205" s="157" t="s">
        <v>122</v>
      </c>
    </row>
    <row r="206" spans="1:65" s="13" customFormat="1" ht="10.199999999999999">
      <c r="B206" s="148"/>
      <c r="D206" s="149" t="s">
        <v>135</v>
      </c>
      <c r="E206" s="150" t="s">
        <v>3</v>
      </c>
      <c r="F206" s="151" t="s">
        <v>162</v>
      </c>
      <c r="H206" s="152">
        <v>6.56</v>
      </c>
      <c r="L206" s="148"/>
      <c r="M206" s="153"/>
      <c r="N206" s="154"/>
      <c r="O206" s="154"/>
      <c r="P206" s="154"/>
      <c r="Q206" s="154"/>
      <c r="R206" s="154"/>
      <c r="S206" s="154"/>
      <c r="T206" s="155"/>
      <c r="AT206" s="150" t="s">
        <v>135</v>
      </c>
      <c r="AU206" s="150" t="s">
        <v>131</v>
      </c>
      <c r="AV206" s="13" t="s">
        <v>131</v>
      </c>
      <c r="AW206" s="13" t="s">
        <v>30</v>
      </c>
      <c r="AX206" s="13" t="s">
        <v>69</v>
      </c>
      <c r="AY206" s="150" t="s">
        <v>122</v>
      </c>
    </row>
    <row r="207" spans="1:65" s="14" customFormat="1" ht="10.199999999999999">
      <c r="B207" s="156"/>
      <c r="D207" s="149" t="s">
        <v>135</v>
      </c>
      <c r="E207" s="157" t="s">
        <v>3</v>
      </c>
      <c r="F207" s="158" t="s">
        <v>145</v>
      </c>
      <c r="H207" s="159">
        <v>6.56</v>
      </c>
      <c r="L207" s="156"/>
      <c r="M207" s="160"/>
      <c r="N207" s="161"/>
      <c r="O207" s="161"/>
      <c r="P207" s="161"/>
      <c r="Q207" s="161"/>
      <c r="R207" s="161"/>
      <c r="S207" s="161"/>
      <c r="T207" s="162"/>
      <c r="AT207" s="157" t="s">
        <v>135</v>
      </c>
      <c r="AU207" s="157" t="s">
        <v>131</v>
      </c>
      <c r="AV207" s="14" t="s">
        <v>123</v>
      </c>
      <c r="AW207" s="14" t="s">
        <v>30</v>
      </c>
      <c r="AX207" s="14" t="s">
        <v>69</v>
      </c>
      <c r="AY207" s="157" t="s">
        <v>122</v>
      </c>
    </row>
    <row r="208" spans="1:65" s="13" customFormat="1" ht="10.199999999999999">
      <c r="B208" s="148"/>
      <c r="D208" s="149" t="s">
        <v>135</v>
      </c>
      <c r="E208" s="150" t="s">
        <v>3</v>
      </c>
      <c r="F208" s="151" t="s">
        <v>163</v>
      </c>
      <c r="H208" s="152">
        <v>35.43</v>
      </c>
      <c r="L208" s="148"/>
      <c r="M208" s="153"/>
      <c r="N208" s="154"/>
      <c r="O208" s="154"/>
      <c r="P208" s="154"/>
      <c r="Q208" s="154"/>
      <c r="R208" s="154"/>
      <c r="S208" s="154"/>
      <c r="T208" s="155"/>
      <c r="AT208" s="150" t="s">
        <v>135</v>
      </c>
      <c r="AU208" s="150" t="s">
        <v>131</v>
      </c>
      <c r="AV208" s="13" t="s">
        <v>131</v>
      </c>
      <c r="AW208" s="13" t="s">
        <v>30</v>
      </c>
      <c r="AX208" s="13" t="s">
        <v>69</v>
      </c>
      <c r="AY208" s="150" t="s">
        <v>122</v>
      </c>
    </row>
    <row r="209" spans="1:65" s="14" customFormat="1" ht="10.199999999999999">
      <c r="B209" s="156"/>
      <c r="D209" s="149" t="s">
        <v>135</v>
      </c>
      <c r="E209" s="157" t="s">
        <v>3</v>
      </c>
      <c r="F209" s="158" t="s">
        <v>145</v>
      </c>
      <c r="H209" s="159">
        <v>35.43</v>
      </c>
      <c r="L209" s="156"/>
      <c r="M209" s="160"/>
      <c r="N209" s="161"/>
      <c r="O209" s="161"/>
      <c r="P209" s="161"/>
      <c r="Q209" s="161"/>
      <c r="R209" s="161"/>
      <c r="S209" s="161"/>
      <c r="T209" s="162"/>
      <c r="AT209" s="157" t="s">
        <v>135</v>
      </c>
      <c r="AU209" s="157" t="s">
        <v>131</v>
      </c>
      <c r="AV209" s="14" t="s">
        <v>123</v>
      </c>
      <c r="AW209" s="14" t="s">
        <v>30</v>
      </c>
      <c r="AX209" s="14" t="s">
        <v>69</v>
      </c>
      <c r="AY209" s="157" t="s">
        <v>122</v>
      </c>
    </row>
    <row r="210" spans="1:65" s="13" customFormat="1" ht="10.199999999999999">
      <c r="B210" s="148"/>
      <c r="D210" s="149" t="s">
        <v>135</v>
      </c>
      <c r="E210" s="150" t="s">
        <v>3</v>
      </c>
      <c r="F210" s="151" t="s">
        <v>164</v>
      </c>
      <c r="H210" s="152">
        <v>11.038</v>
      </c>
      <c r="L210" s="148"/>
      <c r="M210" s="153"/>
      <c r="N210" s="154"/>
      <c r="O210" s="154"/>
      <c r="P210" s="154"/>
      <c r="Q210" s="154"/>
      <c r="R210" s="154"/>
      <c r="S210" s="154"/>
      <c r="T210" s="155"/>
      <c r="AT210" s="150" t="s">
        <v>135</v>
      </c>
      <c r="AU210" s="150" t="s">
        <v>131</v>
      </c>
      <c r="AV210" s="13" t="s">
        <v>131</v>
      </c>
      <c r="AW210" s="13" t="s">
        <v>30</v>
      </c>
      <c r="AX210" s="13" t="s">
        <v>69</v>
      </c>
      <c r="AY210" s="150" t="s">
        <v>122</v>
      </c>
    </row>
    <row r="211" spans="1:65" s="14" customFormat="1" ht="10.199999999999999">
      <c r="B211" s="156"/>
      <c r="D211" s="149" t="s">
        <v>135</v>
      </c>
      <c r="E211" s="157" t="s">
        <v>3</v>
      </c>
      <c r="F211" s="158" t="s">
        <v>145</v>
      </c>
      <c r="H211" s="159">
        <v>11.038</v>
      </c>
      <c r="L211" s="156"/>
      <c r="M211" s="160"/>
      <c r="N211" s="161"/>
      <c r="O211" s="161"/>
      <c r="P211" s="161"/>
      <c r="Q211" s="161"/>
      <c r="R211" s="161"/>
      <c r="S211" s="161"/>
      <c r="T211" s="162"/>
      <c r="AT211" s="157" t="s">
        <v>135</v>
      </c>
      <c r="AU211" s="157" t="s">
        <v>131</v>
      </c>
      <c r="AV211" s="14" t="s">
        <v>123</v>
      </c>
      <c r="AW211" s="14" t="s">
        <v>30</v>
      </c>
      <c r="AX211" s="14" t="s">
        <v>69</v>
      </c>
      <c r="AY211" s="157" t="s">
        <v>122</v>
      </c>
    </row>
    <row r="212" spans="1:65" s="13" customFormat="1" ht="10.199999999999999">
      <c r="B212" s="148"/>
      <c r="D212" s="149" t="s">
        <v>135</v>
      </c>
      <c r="E212" s="150" t="s">
        <v>3</v>
      </c>
      <c r="F212" s="151" t="s">
        <v>165</v>
      </c>
      <c r="H212" s="152">
        <v>48.741</v>
      </c>
      <c r="L212" s="148"/>
      <c r="M212" s="153"/>
      <c r="N212" s="154"/>
      <c r="O212" s="154"/>
      <c r="P212" s="154"/>
      <c r="Q212" s="154"/>
      <c r="R212" s="154"/>
      <c r="S212" s="154"/>
      <c r="T212" s="155"/>
      <c r="AT212" s="150" t="s">
        <v>135</v>
      </c>
      <c r="AU212" s="150" t="s">
        <v>131</v>
      </c>
      <c r="AV212" s="13" t="s">
        <v>131</v>
      </c>
      <c r="AW212" s="13" t="s">
        <v>30</v>
      </c>
      <c r="AX212" s="13" t="s">
        <v>69</v>
      </c>
      <c r="AY212" s="150" t="s">
        <v>122</v>
      </c>
    </row>
    <row r="213" spans="1:65" s="14" customFormat="1" ht="10.199999999999999">
      <c r="B213" s="156"/>
      <c r="D213" s="149" t="s">
        <v>135</v>
      </c>
      <c r="E213" s="157" t="s">
        <v>3</v>
      </c>
      <c r="F213" s="158" t="s">
        <v>145</v>
      </c>
      <c r="H213" s="159">
        <v>48.741</v>
      </c>
      <c r="L213" s="156"/>
      <c r="M213" s="160"/>
      <c r="N213" s="161"/>
      <c r="O213" s="161"/>
      <c r="P213" s="161"/>
      <c r="Q213" s="161"/>
      <c r="R213" s="161"/>
      <c r="S213" s="161"/>
      <c r="T213" s="162"/>
      <c r="AT213" s="157" t="s">
        <v>135</v>
      </c>
      <c r="AU213" s="157" t="s">
        <v>131</v>
      </c>
      <c r="AV213" s="14" t="s">
        <v>123</v>
      </c>
      <c r="AW213" s="14" t="s">
        <v>30</v>
      </c>
      <c r="AX213" s="14" t="s">
        <v>69</v>
      </c>
      <c r="AY213" s="157" t="s">
        <v>122</v>
      </c>
    </row>
    <row r="214" spans="1:65" s="13" customFormat="1" ht="10.199999999999999">
      <c r="B214" s="148"/>
      <c r="D214" s="149" t="s">
        <v>135</v>
      </c>
      <c r="E214" s="150" t="s">
        <v>3</v>
      </c>
      <c r="F214" s="151" t="s">
        <v>244</v>
      </c>
      <c r="H214" s="152">
        <v>47.103999999999999</v>
      </c>
      <c r="L214" s="148"/>
      <c r="M214" s="153"/>
      <c r="N214" s="154"/>
      <c r="O214" s="154"/>
      <c r="P214" s="154"/>
      <c r="Q214" s="154"/>
      <c r="R214" s="154"/>
      <c r="S214" s="154"/>
      <c r="T214" s="155"/>
      <c r="AT214" s="150" t="s">
        <v>135</v>
      </c>
      <c r="AU214" s="150" t="s">
        <v>131</v>
      </c>
      <c r="AV214" s="13" t="s">
        <v>131</v>
      </c>
      <c r="AW214" s="13" t="s">
        <v>30</v>
      </c>
      <c r="AX214" s="13" t="s">
        <v>69</v>
      </c>
      <c r="AY214" s="150" t="s">
        <v>122</v>
      </c>
    </row>
    <row r="215" spans="1:65" s="14" customFormat="1" ht="10.199999999999999">
      <c r="B215" s="156"/>
      <c r="D215" s="149" t="s">
        <v>135</v>
      </c>
      <c r="E215" s="157" t="s">
        <v>3</v>
      </c>
      <c r="F215" s="158" t="s">
        <v>145</v>
      </c>
      <c r="H215" s="159">
        <v>47.103999999999999</v>
      </c>
      <c r="L215" s="156"/>
      <c r="M215" s="160"/>
      <c r="N215" s="161"/>
      <c r="O215" s="161"/>
      <c r="P215" s="161"/>
      <c r="Q215" s="161"/>
      <c r="R215" s="161"/>
      <c r="S215" s="161"/>
      <c r="T215" s="162"/>
      <c r="AT215" s="157" t="s">
        <v>135</v>
      </c>
      <c r="AU215" s="157" t="s">
        <v>131</v>
      </c>
      <c r="AV215" s="14" t="s">
        <v>123</v>
      </c>
      <c r="AW215" s="14" t="s">
        <v>30</v>
      </c>
      <c r="AX215" s="14" t="s">
        <v>69</v>
      </c>
      <c r="AY215" s="157" t="s">
        <v>122</v>
      </c>
    </row>
    <row r="216" spans="1:65" s="15" customFormat="1" ht="10.199999999999999">
      <c r="B216" s="163"/>
      <c r="D216" s="149" t="s">
        <v>135</v>
      </c>
      <c r="E216" s="164" t="s">
        <v>3</v>
      </c>
      <c r="F216" s="165" t="s">
        <v>151</v>
      </c>
      <c r="H216" s="166">
        <v>181.32099999999997</v>
      </c>
      <c r="L216" s="163"/>
      <c r="M216" s="167"/>
      <c r="N216" s="168"/>
      <c r="O216" s="168"/>
      <c r="P216" s="168"/>
      <c r="Q216" s="168"/>
      <c r="R216" s="168"/>
      <c r="S216" s="168"/>
      <c r="T216" s="169"/>
      <c r="AT216" s="164" t="s">
        <v>135</v>
      </c>
      <c r="AU216" s="164" t="s">
        <v>131</v>
      </c>
      <c r="AV216" s="15" t="s">
        <v>141</v>
      </c>
      <c r="AW216" s="15" t="s">
        <v>30</v>
      </c>
      <c r="AX216" s="15" t="s">
        <v>74</v>
      </c>
      <c r="AY216" s="164" t="s">
        <v>122</v>
      </c>
    </row>
    <row r="217" spans="1:65" s="12" customFormat="1" ht="22.8" customHeight="1">
      <c r="B217" s="119"/>
      <c r="D217" s="120" t="s">
        <v>68</v>
      </c>
      <c r="E217" s="129" t="s">
        <v>245</v>
      </c>
      <c r="F217" s="129" t="s">
        <v>246</v>
      </c>
      <c r="J217" s="130">
        <f>BK217</f>
        <v>19560.07</v>
      </c>
      <c r="L217" s="119"/>
      <c r="M217" s="123"/>
      <c r="N217" s="124"/>
      <c r="O217" s="124"/>
      <c r="P217" s="125">
        <f>SUM(P218:P230)</f>
        <v>21.875080000000001</v>
      </c>
      <c r="Q217" s="124"/>
      <c r="R217" s="125">
        <f>SUM(R218:R230)</f>
        <v>0</v>
      </c>
      <c r="S217" s="124"/>
      <c r="T217" s="126">
        <f>SUM(T218:T230)</f>
        <v>0</v>
      </c>
      <c r="AR217" s="120" t="s">
        <v>74</v>
      </c>
      <c r="AT217" s="127" t="s">
        <v>68</v>
      </c>
      <c r="AU217" s="127" t="s">
        <v>74</v>
      </c>
      <c r="AY217" s="120" t="s">
        <v>122</v>
      </c>
      <c r="BK217" s="128">
        <f>SUM(BK218:BK230)</f>
        <v>19560.07</v>
      </c>
    </row>
    <row r="218" spans="1:65" s="2" customFormat="1" ht="24.15" customHeight="1">
      <c r="A218" s="31"/>
      <c r="B218" s="131"/>
      <c r="C218" s="132" t="s">
        <v>247</v>
      </c>
      <c r="D218" s="132" t="s">
        <v>125</v>
      </c>
      <c r="E218" s="133" t="s">
        <v>248</v>
      </c>
      <c r="F218" s="134" t="s">
        <v>249</v>
      </c>
      <c r="G218" s="135" t="s">
        <v>250</v>
      </c>
      <c r="H218" s="136">
        <v>5.38</v>
      </c>
      <c r="I218" s="137">
        <v>122</v>
      </c>
      <c r="J218" s="137">
        <f>ROUND(I218*H218,2)</f>
        <v>656.36</v>
      </c>
      <c r="K218" s="134" t="s">
        <v>129</v>
      </c>
      <c r="L218" s="32"/>
      <c r="M218" s="138" t="s">
        <v>3</v>
      </c>
      <c r="N218" s="139" t="s">
        <v>41</v>
      </c>
      <c r="O218" s="140">
        <v>0.08</v>
      </c>
      <c r="P218" s="140">
        <f>O218*H218</f>
        <v>0.4304</v>
      </c>
      <c r="Q218" s="140">
        <v>0</v>
      </c>
      <c r="R218" s="140">
        <f>Q218*H218</f>
        <v>0</v>
      </c>
      <c r="S218" s="140">
        <v>0</v>
      </c>
      <c r="T218" s="141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42" t="s">
        <v>141</v>
      </c>
      <c r="AT218" s="142" t="s">
        <v>125</v>
      </c>
      <c r="AU218" s="142" t="s">
        <v>131</v>
      </c>
      <c r="AY218" s="19" t="s">
        <v>122</v>
      </c>
      <c r="BE218" s="143">
        <f>IF(N218="základní",J218,0)</f>
        <v>0</v>
      </c>
      <c r="BF218" s="143">
        <f>IF(N218="snížená",J218,0)</f>
        <v>656.36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9" t="s">
        <v>131</v>
      </c>
      <c r="BK218" s="143">
        <f>ROUND(I218*H218,2)</f>
        <v>656.36</v>
      </c>
      <c r="BL218" s="19" t="s">
        <v>141</v>
      </c>
      <c r="BM218" s="142" t="s">
        <v>251</v>
      </c>
    </row>
    <row r="219" spans="1:65" s="2" customFormat="1" ht="10.199999999999999">
      <c r="A219" s="31"/>
      <c r="B219" s="32"/>
      <c r="C219" s="31"/>
      <c r="D219" s="144" t="s">
        <v>133</v>
      </c>
      <c r="E219" s="31"/>
      <c r="F219" s="145" t="s">
        <v>252</v>
      </c>
      <c r="G219" s="31"/>
      <c r="H219" s="31"/>
      <c r="I219" s="31"/>
      <c r="J219" s="31"/>
      <c r="K219" s="31"/>
      <c r="L219" s="32"/>
      <c r="M219" s="146"/>
      <c r="N219" s="147"/>
      <c r="O219" s="52"/>
      <c r="P219" s="52"/>
      <c r="Q219" s="52"/>
      <c r="R219" s="52"/>
      <c r="S219" s="52"/>
      <c r="T219" s="53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9" t="s">
        <v>133</v>
      </c>
      <c r="AU219" s="19" t="s">
        <v>131</v>
      </c>
    </row>
    <row r="220" spans="1:65" s="2" customFormat="1" ht="24.15" customHeight="1">
      <c r="A220" s="31"/>
      <c r="B220" s="131"/>
      <c r="C220" s="132" t="s">
        <v>253</v>
      </c>
      <c r="D220" s="132" t="s">
        <v>125</v>
      </c>
      <c r="E220" s="133" t="s">
        <v>254</v>
      </c>
      <c r="F220" s="134" t="s">
        <v>255</v>
      </c>
      <c r="G220" s="135" t="s">
        <v>250</v>
      </c>
      <c r="H220" s="136">
        <v>107.6</v>
      </c>
      <c r="I220" s="137">
        <v>13.7</v>
      </c>
      <c r="J220" s="137">
        <f>ROUND(I220*H220,2)</f>
        <v>1474.12</v>
      </c>
      <c r="K220" s="134" t="s">
        <v>129</v>
      </c>
      <c r="L220" s="32"/>
      <c r="M220" s="138" t="s">
        <v>3</v>
      </c>
      <c r="N220" s="139" t="s">
        <v>41</v>
      </c>
      <c r="O220" s="140">
        <v>1.4E-2</v>
      </c>
      <c r="P220" s="140">
        <f>O220*H220</f>
        <v>1.5064</v>
      </c>
      <c r="Q220" s="140">
        <v>0</v>
      </c>
      <c r="R220" s="140">
        <f>Q220*H220</f>
        <v>0</v>
      </c>
      <c r="S220" s="140">
        <v>0</v>
      </c>
      <c r="T220" s="141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42" t="s">
        <v>141</v>
      </c>
      <c r="AT220" s="142" t="s">
        <v>125</v>
      </c>
      <c r="AU220" s="142" t="s">
        <v>131</v>
      </c>
      <c r="AY220" s="19" t="s">
        <v>122</v>
      </c>
      <c r="BE220" s="143">
        <f>IF(N220="základní",J220,0)</f>
        <v>0</v>
      </c>
      <c r="BF220" s="143">
        <f>IF(N220="snížená",J220,0)</f>
        <v>1474.12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9" t="s">
        <v>131</v>
      </c>
      <c r="BK220" s="143">
        <f>ROUND(I220*H220,2)</f>
        <v>1474.12</v>
      </c>
      <c r="BL220" s="19" t="s">
        <v>141</v>
      </c>
      <c r="BM220" s="142" t="s">
        <v>256</v>
      </c>
    </row>
    <row r="221" spans="1:65" s="2" customFormat="1" ht="10.199999999999999">
      <c r="A221" s="31"/>
      <c r="B221" s="32"/>
      <c r="C221" s="31"/>
      <c r="D221" s="144" t="s">
        <v>133</v>
      </c>
      <c r="E221" s="31"/>
      <c r="F221" s="145" t="s">
        <v>257</v>
      </c>
      <c r="G221" s="31"/>
      <c r="H221" s="31"/>
      <c r="I221" s="31"/>
      <c r="J221" s="31"/>
      <c r="K221" s="31"/>
      <c r="L221" s="32"/>
      <c r="M221" s="146"/>
      <c r="N221" s="147"/>
      <c r="O221" s="52"/>
      <c r="P221" s="52"/>
      <c r="Q221" s="52"/>
      <c r="R221" s="52"/>
      <c r="S221" s="52"/>
      <c r="T221" s="53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9" t="s">
        <v>133</v>
      </c>
      <c r="AU221" s="19" t="s">
        <v>131</v>
      </c>
    </row>
    <row r="222" spans="1:65" s="13" customFormat="1" ht="10.199999999999999">
      <c r="B222" s="148"/>
      <c r="D222" s="149" t="s">
        <v>135</v>
      </c>
      <c r="E222" s="150" t="s">
        <v>3</v>
      </c>
      <c r="F222" s="151" t="s">
        <v>258</v>
      </c>
      <c r="H222" s="152">
        <v>107.6</v>
      </c>
      <c r="L222" s="148"/>
      <c r="M222" s="153"/>
      <c r="N222" s="154"/>
      <c r="O222" s="154"/>
      <c r="P222" s="154"/>
      <c r="Q222" s="154"/>
      <c r="R222" s="154"/>
      <c r="S222" s="154"/>
      <c r="T222" s="155"/>
      <c r="AT222" s="150" t="s">
        <v>135</v>
      </c>
      <c r="AU222" s="150" t="s">
        <v>131</v>
      </c>
      <c r="AV222" s="13" t="s">
        <v>131</v>
      </c>
      <c r="AW222" s="13" t="s">
        <v>30</v>
      </c>
      <c r="AX222" s="13" t="s">
        <v>74</v>
      </c>
      <c r="AY222" s="150" t="s">
        <v>122</v>
      </c>
    </row>
    <row r="223" spans="1:65" s="2" customFormat="1" ht="16.5" customHeight="1">
      <c r="A223" s="31"/>
      <c r="B223" s="131"/>
      <c r="C223" s="132" t="s">
        <v>230</v>
      </c>
      <c r="D223" s="132" t="s">
        <v>125</v>
      </c>
      <c r="E223" s="133" t="s">
        <v>259</v>
      </c>
      <c r="F223" s="134" t="s">
        <v>260</v>
      </c>
      <c r="G223" s="135" t="s">
        <v>250</v>
      </c>
      <c r="H223" s="136">
        <v>5.38</v>
      </c>
      <c r="I223" s="137">
        <v>130</v>
      </c>
      <c r="J223" s="137">
        <f>ROUND(I223*H223,2)</f>
        <v>699.4</v>
      </c>
      <c r="K223" s="134" t="s">
        <v>129</v>
      </c>
      <c r="L223" s="32"/>
      <c r="M223" s="138" t="s">
        <v>3</v>
      </c>
      <c r="N223" s="139" t="s">
        <v>41</v>
      </c>
      <c r="O223" s="140">
        <v>0.13600000000000001</v>
      </c>
      <c r="P223" s="140">
        <f>O223*H223</f>
        <v>0.73168</v>
      </c>
      <c r="Q223" s="140">
        <v>0</v>
      </c>
      <c r="R223" s="140">
        <f>Q223*H223</f>
        <v>0</v>
      </c>
      <c r="S223" s="140">
        <v>0</v>
      </c>
      <c r="T223" s="141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42" t="s">
        <v>141</v>
      </c>
      <c r="AT223" s="142" t="s">
        <v>125</v>
      </c>
      <c r="AU223" s="142" t="s">
        <v>131</v>
      </c>
      <c r="AY223" s="19" t="s">
        <v>122</v>
      </c>
      <c r="BE223" s="143">
        <f>IF(N223="základní",J223,0)</f>
        <v>0</v>
      </c>
      <c r="BF223" s="143">
        <f>IF(N223="snížená",J223,0)</f>
        <v>699.4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9" t="s">
        <v>131</v>
      </c>
      <c r="BK223" s="143">
        <f>ROUND(I223*H223,2)</f>
        <v>699.4</v>
      </c>
      <c r="BL223" s="19" t="s">
        <v>141</v>
      </c>
      <c r="BM223" s="142" t="s">
        <v>261</v>
      </c>
    </row>
    <row r="224" spans="1:65" s="2" customFormat="1" ht="10.199999999999999">
      <c r="A224" s="31"/>
      <c r="B224" s="32"/>
      <c r="C224" s="31"/>
      <c r="D224" s="144" t="s">
        <v>133</v>
      </c>
      <c r="E224" s="31"/>
      <c r="F224" s="145" t="s">
        <v>262</v>
      </c>
      <c r="G224" s="31"/>
      <c r="H224" s="31"/>
      <c r="I224" s="31"/>
      <c r="J224" s="31"/>
      <c r="K224" s="31"/>
      <c r="L224" s="32"/>
      <c r="M224" s="146"/>
      <c r="N224" s="147"/>
      <c r="O224" s="52"/>
      <c r="P224" s="52"/>
      <c r="Q224" s="52"/>
      <c r="R224" s="52"/>
      <c r="S224" s="52"/>
      <c r="T224" s="53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9" t="s">
        <v>133</v>
      </c>
      <c r="AU224" s="19" t="s">
        <v>131</v>
      </c>
    </row>
    <row r="225" spans="1:65" s="2" customFormat="1" ht="24.15" customHeight="1">
      <c r="A225" s="31"/>
      <c r="B225" s="131"/>
      <c r="C225" s="132" t="s">
        <v>8</v>
      </c>
      <c r="D225" s="132" t="s">
        <v>125</v>
      </c>
      <c r="E225" s="133" t="s">
        <v>263</v>
      </c>
      <c r="F225" s="134" t="s">
        <v>264</v>
      </c>
      <c r="G225" s="135" t="s">
        <v>250</v>
      </c>
      <c r="H225" s="136">
        <v>5.38</v>
      </c>
      <c r="I225" s="137">
        <v>1450</v>
      </c>
      <c r="J225" s="137">
        <f>ROUND(I225*H225,2)</f>
        <v>7801</v>
      </c>
      <c r="K225" s="134" t="s">
        <v>129</v>
      </c>
      <c r="L225" s="32"/>
      <c r="M225" s="138" t="s">
        <v>3</v>
      </c>
      <c r="N225" s="139" t="s">
        <v>41</v>
      </c>
      <c r="O225" s="140">
        <v>3.31</v>
      </c>
      <c r="P225" s="140">
        <f>O225*H225</f>
        <v>17.8078</v>
      </c>
      <c r="Q225" s="140">
        <v>0</v>
      </c>
      <c r="R225" s="140">
        <f>Q225*H225</f>
        <v>0</v>
      </c>
      <c r="S225" s="140">
        <v>0</v>
      </c>
      <c r="T225" s="141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42" t="s">
        <v>141</v>
      </c>
      <c r="AT225" s="142" t="s">
        <v>125</v>
      </c>
      <c r="AU225" s="142" t="s">
        <v>131</v>
      </c>
      <c r="AY225" s="19" t="s">
        <v>122</v>
      </c>
      <c r="BE225" s="143">
        <f>IF(N225="základní",J225,0)</f>
        <v>0</v>
      </c>
      <c r="BF225" s="143">
        <f>IF(N225="snížená",J225,0)</f>
        <v>7801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19" t="s">
        <v>131</v>
      </c>
      <c r="BK225" s="143">
        <f>ROUND(I225*H225,2)</f>
        <v>7801</v>
      </c>
      <c r="BL225" s="19" t="s">
        <v>141</v>
      </c>
      <c r="BM225" s="142" t="s">
        <v>265</v>
      </c>
    </row>
    <row r="226" spans="1:65" s="2" customFormat="1" ht="10.199999999999999">
      <c r="A226" s="31"/>
      <c r="B226" s="32"/>
      <c r="C226" s="31"/>
      <c r="D226" s="144" t="s">
        <v>133</v>
      </c>
      <c r="E226" s="31"/>
      <c r="F226" s="145" t="s">
        <v>266</v>
      </c>
      <c r="G226" s="31"/>
      <c r="H226" s="31"/>
      <c r="I226" s="31"/>
      <c r="J226" s="31"/>
      <c r="K226" s="31"/>
      <c r="L226" s="32"/>
      <c r="M226" s="146"/>
      <c r="N226" s="147"/>
      <c r="O226" s="52"/>
      <c r="P226" s="52"/>
      <c r="Q226" s="52"/>
      <c r="R226" s="52"/>
      <c r="S226" s="52"/>
      <c r="T226" s="53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9" t="s">
        <v>133</v>
      </c>
      <c r="AU226" s="19" t="s">
        <v>131</v>
      </c>
    </row>
    <row r="227" spans="1:65" s="2" customFormat="1" ht="33" customHeight="1">
      <c r="A227" s="31"/>
      <c r="B227" s="131"/>
      <c r="C227" s="132" t="s">
        <v>267</v>
      </c>
      <c r="D227" s="132" t="s">
        <v>125</v>
      </c>
      <c r="E227" s="133" t="s">
        <v>268</v>
      </c>
      <c r="F227" s="134" t="s">
        <v>269</v>
      </c>
      <c r="G227" s="135" t="s">
        <v>250</v>
      </c>
      <c r="H227" s="136">
        <v>5.38</v>
      </c>
      <c r="I227" s="137">
        <v>99.7</v>
      </c>
      <c r="J227" s="137">
        <f>ROUND(I227*H227,2)</f>
        <v>536.39</v>
      </c>
      <c r="K227" s="134" t="s">
        <v>129</v>
      </c>
      <c r="L227" s="32"/>
      <c r="M227" s="138" t="s">
        <v>3</v>
      </c>
      <c r="N227" s="139" t="s">
        <v>41</v>
      </c>
      <c r="O227" s="140">
        <v>0.26</v>
      </c>
      <c r="P227" s="140">
        <f>O227*H227</f>
        <v>1.3988</v>
      </c>
      <c r="Q227" s="140">
        <v>0</v>
      </c>
      <c r="R227" s="140">
        <f>Q227*H227</f>
        <v>0</v>
      </c>
      <c r="S227" s="140">
        <v>0</v>
      </c>
      <c r="T227" s="141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42" t="s">
        <v>141</v>
      </c>
      <c r="AT227" s="142" t="s">
        <v>125</v>
      </c>
      <c r="AU227" s="142" t="s">
        <v>131</v>
      </c>
      <c r="AY227" s="19" t="s">
        <v>122</v>
      </c>
      <c r="BE227" s="143">
        <f>IF(N227="základní",J227,0)</f>
        <v>0</v>
      </c>
      <c r="BF227" s="143">
        <f>IF(N227="snížená",J227,0)</f>
        <v>536.39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9" t="s">
        <v>131</v>
      </c>
      <c r="BK227" s="143">
        <f>ROUND(I227*H227,2)</f>
        <v>536.39</v>
      </c>
      <c r="BL227" s="19" t="s">
        <v>141</v>
      </c>
      <c r="BM227" s="142" t="s">
        <v>270</v>
      </c>
    </row>
    <row r="228" spans="1:65" s="2" customFormat="1" ht="10.199999999999999">
      <c r="A228" s="31"/>
      <c r="B228" s="32"/>
      <c r="C228" s="31"/>
      <c r="D228" s="144" t="s">
        <v>133</v>
      </c>
      <c r="E228" s="31"/>
      <c r="F228" s="145" t="s">
        <v>271</v>
      </c>
      <c r="G228" s="31"/>
      <c r="H228" s="31"/>
      <c r="I228" s="31"/>
      <c r="J228" s="31"/>
      <c r="K228" s="31"/>
      <c r="L228" s="32"/>
      <c r="M228" s="146"/>
      <c r="N228" s="147"/>
      <c r="O228" s="52"/>
      <c r="P228" s="52"/>
      <c r="Q228" s="52"/>
      <c r="R228" s="52"/>
      <c r="S228" s="52"/>
      <c r="T228" s="53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T228" s="19" t="s">
        <v>133</v>
      </c>
      <c r="AU228" s="19" t="s">
        <v>131</v>
      </c>
    </row>
    <row r="229" spans="1:65" s="2" customFormat="1" ht="24.15" customHeight="1">
      <c r="A229" s="31"/>
      <c r="B229" s="131"/>
      <c r="C229" s="132" t="s">
        <v>272</v>
      </c>
      <c r="D229" s="132" t="s">
        <v>125</v>
      </c>
      <c r="E229" s="133" t="s">
        <v>273</v>
      </c>
      <c r="F229" s="134" t="s">
        <v>274</v>
      </c>
      <c r="G229" s="135" t="s">
        <v>250</v>
      </c>
      <c r="H229" s="136">
        <v>5.38</v>
      </c>
      <c r="I229" s="137">
        <v>1560</v>
      </c>
      <c r="J229" s="137">
        <f>ROUND(I229*H229,2)</f>
        <v>8392.7999999999993</v>
      </c>
      <c r="K229" s="134" t="s">
        <v>129</v>
      </c>
      <c r="L229" s="32"/>
      <c r="M229" s="138" t="s">
        <v>3</v>
      </c>
      <c r="N229" s="139" t="s">
        <v>41</v>
      </c>
      <c r="O229" s="140">
        <v>0</v>
      </c>
      <c r="P229" s="140">
        <f>O229*H229</f>
        <v>0</v>
      </c>
      <c r="Q229" s="140">
        <v>0</v>
      </c>
      <c r="R229" s="140">
        <f>Q229*H229</f>
        <v>0</v>
      </c>
      <c r="S229" s="140">
        <v>0</v>
      </c>
      <c r="T229" s="141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42" t="s">
        <v>141</v>
      </c>
      <c r="AT229" s="142" t="s">
        <v>125</v>
      </c>
      <c r="AU229" s="142" t="s">
        <v>131</v>
      </c>
      <c r="AY229" s="19" t="s">
        <v>122</v>
      </c>
      <c r="BE229" s="143">
        <f>IF(N229="základní",J229,0)</f>
        <v>0</v>
      </c>
      <c r="BF229" s="143">
        <f>IF(N229="snížená",J229,0)</f>
        <v>8392.7999999999993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9" t="s">
        <v>131</v>
      </c>
      <c r="BK229" s="143">
        <f>ROUND(I229*H229,2)</f>
        <v>8392.7999999999993</v>
      </c>
      <c r="BL229" s="19" t="s">
        <v>141</v>
      </c>
      <c r="BM229" s="142" t="s">
        <v>275</v>
      </c>
    </row>
    <row r="230" spans="1:65" s="2" customFormat="1" ht="10.199999999999999">
      <c r="A230" s="31"/>
      <c r="B230" s="32"/>
      <c r="C230" s="31"/>
      <c r="D230" s="144" t="s">
        <v>133</v>
      </c>
      <c r="E230" s="31"/>
      <c r="F230" s="145" t="s">
        <v>276</v>
      </c>
      <c r="G230" s="31"/>
      <c r="H230" s="31"/>
      <c r="I230" s="31"/>
      <c r="J230" s="31"/>
      <c r="K230" s="31"/>
      <c r="L230" s="32"/>
      <c r="M230" s="146"/>
      <c r="N230" s="147"/>
      <c r="O230" s="52"/>
      <c r="P230" s="52"/>
      <c r="Q230" s="52"/>
      <c r="R230" s="52"/>
      <c r="S230" s="52"/>
      <c r="T230" s="53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9" t="s">
        <v>133</v>
      </c>
      <c r="AU230" s="19" t="s">
        <v>131</v>
      </c>
    </row>
    <row r="231" spans="1:65" s="12" customFormat="1" ht="22.8" customHeight="1">
      <c r="B231" s="119"/>
      <c r="D231" s="120" t="s">
        <v>68</v>
      </c>
      <c r="E231" s="129" t="s">
        <v>277</v>
      </c>
      <c r="F231" s="129" t="s">
        <v>278</v>
      </c>
      <c r="J231" s="130">
        <f>BK231</f>
        <v>2039.07</v>
      </c>
      <c r="L231" s="119"/>
      <c r="M231" s="123"/>
      <c r="N231" s="124"/>
      <c r="O231" s="124"/>
      <c r="P231" s="125">
        <f>SUM(P232:P233)</f>
        <v>5.0995119999999998</v>
      </c>
      <c r="Q231" s="124"/>
      <c r="R231" s="125">
        <f>SUM(R232:R233)</f>
        <v>0</v>
      </c>
      <c r="S231" s="124"/>
      <c r="T231" s="126">
        <f>SUM(T232:T233)</f>
        <v>0</v>
      </c>
      <c r="AR231" s="120" t="s">
        <v>74</v>
      </c>
      <c r="AT231" s="127" t="s">
        <v>68</v>
      </c>
      <c r="AU231" s="127" t="s">
        <v>74</v>
      </c>
      <c r="AY231" s="120" t="s">
        <v>122</v>
      </c>
      <c r="BK231" s="128">
        <f>SUM(BK232:BK233)</f>
        <v>2039.07</v>
      </c>
    </row>
    <row r="232" spans="1:65" s="2" customFormat="1" ht="33" customHeight="1">
      <c r="A232" s="31"/>
      <c r="B232" s="131"/>
      <c r="C232" s="132" t="s">
        <v>279</v>
      </c>
      <c r="D232" s="132" t="s">
        <v>125</v>
      </c>
      <c r="E232" s="133" t="s">
        <v>280</v>
      </c>
      <c r="F232" s="134" t="s">
        <v>281</v>
      </c>
      <c r="G232" s="135" t="s">
        <v>250</v>
      </c>
      <c r="H232" s="136">
        <v>1.837</v>
      </c>
      <c r="I232" s="137">
        <v>1110</v>
      </c>
      <c r="J232" s="137">
        <f>ROUND(I232*H232,2)</f>
        <v>2039.07</v>
      </c>
      <c r="K232" s="134" t="s">
        <v>129</v>
      </c>
      <c r="L232" s="32"/>
      <c r="M232" s="138" t="s">
        <v>3</v>
      </c>
      <c r="N232" s="139" t="s">
        <v>41</v>
      </c>
      <c r="O232" s="140">
        <v>2.7759999999999998</v>
      </c>
      <c r="P232" s="140">
        <f>O232*H232</f>
        <v>5.0995119999999998</v>
      </c>
      <c r="Q232" s="140">
        <v>0</v>
      </c>
      <c r="R232" s="140">
        <f>Q232*H232</f>
        <v>0</v>
      </c>
      <c r="S232" s="140">
        <v>0</v>
      </c>
      <c r="T232" s="141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42" t="s">
        <v>141</v>
      </c>
      <c r="AT232" s="142" t="s">
        <v>125</v>
      </c>
      <c r="AU232" s="142" t="s">
        <v>131</v>
      </c>
      <c r="AY232" s="19" t="s">
        <v>122</v>
      </c>
      <c r="BE232" s="143">
        <f>IF(N232="základní",J232,0)</f>
        <v>0</v>
      </c>
      <c r="BF232" s="143">
        <f>IF(N232="snížená",J232,0)</f>
        <v>2039.07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9" t="s">
        <v>131</v>
      </c>
      <c r="BK232" s="143">
        <f>ROUND(I232*H232,2)</f>
        <v>2039.07</v>
      </c>
      <c r="BL232" s="19" t="s">
        <v>141</v>
      </c>
      <c r="BM232" s="142" t="s">
        <v>282</v>
      </c>
    </row>
    <row r="233" spans="1:65" s="2" customFormat="1" ht="10.199999999999999">
      <c r="A233" s="31"/>
      <c r="B233" s="32"/>
      <c r="C233" s="31"/>
      <c r="D233" s="144" t="s">
        <v>133</v>
      </c>
      <c r="E233" s="31"/>
      <c r="F233" s="145" t="s">
        <v>283</v>
      </c>
      <c r="G233" s="31"/>
      <c r="H233" s="31"/>
      <c r="I233" s="31"/>
      <c r="J233" s="31"/>
      <c r="K233" s="31"/>
      <c r="L233" s="32"/>
      <c r="M233" s="146"/>
      <c r="N233" s="147"/>
      <c r="O233" s="52"/>
      <c r="P233" s="52"/>
      <c r="Q233" s="52"/>
      <c r="R233" s="52"/>
      <c r="S233" s="52"/>
      <c r="T233" s="53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9" t="s">
        <v>133</v>
      </c>
      <c r="AU233" s="19" t="s">
        <v>131</v>
      </c>
    </row>
    <row r="234" spans="1:65" s="12" customFormat="1" ht="25.95" customHeight="1">
      <c r="B234" s="119"/>
      <c r="D234" s="120" t="s">
        <v>68</v>
      </c>
      <c r="E234" s="121" t="s">
        <v>284</v>
      </c>
      <c r="F234" s="121" t="s">
        <v>285</v>
      </c>
      <c r="J234" s="122">
        <f>BK234</f>
        <v>398893.56</v>
      </c>
      <c r="L234" s="119"/>
      <c r="M234" s="123"/>
      <c r="N234" s="124"/>
      <c r="O234" s="124"/>
      <c r="P234" s="125">
        <f>P235+P259+P267+P283+P324+P368+P405+P423+P432+P446+P483+P514+P529+P583+P628+P654</f>
        <v>324.81010100000003</v>
      </c>
      <c r="Q234" s="124"/>
      <c r="R234" s="125">
        <f>R235+R259+R267+R283+R324+R368+R405+R423+R432+R446+R483+R514+R529+R583+R628+R654</f>
        <v>1.6711095400000002</v>
      </c>
      <c r="S234" s="124"/>
      <c r="T234" s="126">
        <f>T235+T259+T267+T283+T324+T368+T405+T423+T432+T446+T483+T514+T529+T583+T628+T654</f>
        <v>2.9774123599999998</v>
      </c>
      <c r="AR234" s="120" t="s">
        <v>131</v>
      </c>
      <c r="AT234" s="127" t="s">
        <v>68</v>
      </c>
      <c r="AU234" s="127" t="s">
        <v>69</v>
      </c>
      <c r="AY234" s="120" t="s">
        <v>122</v>
      </c>
      <c r="BK234" s="128">
        <f>BK235+BK259+BK267+BK283+BK324+BK368+BK405+BK423+BK432+BK446+BK483+BK514+BK529+BK583+BK628+BK654</f>
        <v>398893.56</v>
      </c>
    </row>
    <row r="235" spans="1:65" s="12" customFormat="1" ht="22.8" customHeight="1">
      <c r="B235" s="119"/>
      <c r="D235" s="120" t="s">
        <v>68</v>
      </c>
      <c r="E235" s="129" t="s">
        <v>286</v>
      </c>
      <c r="F235" s="129" t="s">
        <v>287</v>
      </c>
      <c r="J235" s="130">
        <f>BK235</f>
        <v>8420.130000000001</v>
      </c>
      <c r="L235" s="119"/>
      <c r="M235" s="123"/>
      <c r="N235" s="124"/>
      <c r="O235" s="124"/>
      <c r="P235" s="125">
        <f>SUM(P236:P258)</f>
        <v>4.2406939999999995</v>
      </c>
      <c r="Q235" s="124"/>
      <c r="R235" s="125">
        <f>SUM(R236:R258)</f>
        <v>5.0382179999999999E-2</v>
      </c>
      <c r="S235" s="124"/>
      <c r="T235" s="126">
        <f>SUM(T236:T258)</f>
        <v>0</v>
      </c>
      <c r="AR235" s="120" t="s">
        <v>131</v>
      </c>
      <c r="AT235" s="127" t="s">
        <v>68</v>
      </c>
      <c r="AU235" s="127" t="s">
        <v>74</v>
      </c>
      <c r="AY235" s="120" t="s">
        <v>122</v>
      </c>
      <c r="BK235" s="128">
        <f>SUM(BK236:BK258)</f>
        <v>8420.130000000001</v>
      </c>
    </row>
    <row r="236" spans="1:65" s="2" customFormat="1" ht="24.15" customHeight="1">
      <c r="A236" s="31"/>
      <c r="B236" s="131"/>
      <c r="C236" s="132" t="s">
        <v>288</v>
      </c>
      <c r="D236" s="132" t="s">
        <v>125</v>
      </c>
      <c r="E236" s="133" t="s">
        <v>289</v>
      </c>
      <c r="F236" s="134" t="s">
        <v>290</v>
      </c>
      <c r="G236" s="135" t="s">
        <v>128</v>
      </c>
      <c r="H236" s="136">
        <v>4.7279999999999998</v>
      </c>
      <c r="I236" s="137">
        <v>435</v>
      </c>
      <c r="J236" s="137">
        <f>ROUND(I236*H236,2)</f>
        <v>2056.6799999999998</v>
      </c>
      <c r="K236" s="134" t="s">
        <v>129</v>
      </c>
      <c r="L236" s="32"/>
      <c r="M236" s="138" t="s">
        <v>3</v>
      </c>
      <c r="N236" s="139" t="s">
        <v>41</v>
      </c>
      <c r="O236" s="140">
        <v>0.15</v>
      </c>
      <c r="P236" s="140">
        <f>O236*H236</f>
        <v>0.70919999999999994</v>
      </c>
      <c r="Q236" s="140">
        <v>3.5000000000000001E-3</v>
      </c>
      <c r="R236" s="140">
        <f>Q236*H236</f>
        <v>1.6548E-2</v>
      </c>
      <c r="S236" s="140">
        <v>0</v>
      </c>
      <c r="T236" s="141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42" t="s">
        <v>130</v>
      </c>
      <c r="AT236" s="142" t="s">
        <v>125</v>
      </c>
      <c r="AU236" s="142" t="s">
        <v>131</v>
      </c>
      <c r="AY236" s="19" t="s">
        <v>122</v>
      </c>
      <c r="BE236" s="143">
        <f>IF(N236="základní",J236,0)</f>
        <v>0</v>
      </c>
      <c r="BF236" s="143">
        <f>IF(N236="snížená",J236,0)</f>
        <v>2056.6799999999998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9" t="s">
        <v>131</v>
      </c>
      <c r="BK236" s="143">
        <f>ROUND(I236*H236,2)</f>
        <v>2056.6799999999998</v>
      </c>
      <c r="BL236" s="19" t="s">
        <v>130</v>
      </c>
      <c r="BM236" s="142" t="s">
        <v>291</v>
      </c>
    </row>
    <row r="237" spans="1:65" s="2" customFormat="1" ht="10.199999999999999">
      <c r="A237" s="31"/>
      <c r="B237" s="32"/>
      <c r="C237" s="31"/>
      <c r="D237" s="144" t="s">
        <v>133</v>
      </c>
      <c r="E237" s="31"/>
      <c r="F237" s="145" t="s">
        <v>292</v>
      </c>
      <c r="G237" s="31"/>
      <c r="H237" s="31"/>
      <c r="I237" s="31"/>
      <c r="J237" s="31"/>
      <c r="K237" s="31"/>
      <c r="L237" s="32"/>
      <c r="M237" s="146"/>
      <c r="N237" s="147"/>
      <c r="O237" s="52"/>
      <c r="P237" s="52"/>
      <c r="Q237" s="52"/>
      <c r="R237" s="52"/>
      <c r="S237" s="52"/>
      <c r="T237" s="53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T237" s="19" t="s">
        <v>133</v>
      </c>
      <c r="AU237" s="19" t="s">
        <v>131</v>
      </c>
    </row>
    <row r="238" spans="1:65" s="13" customFormat="1" ht="10.199999999999999">
      <c r="B238" s="148"/>
      <c r="D238" s="149" t="s">
        <v>135</v>
      </c>
      <c r="E238" s="150" t="s">
        <v>3</v>
      </c>
      <c r="F238" s="151" t="s">
        <v>144</v>
      </c>
      <c r="H238" s="152">
        <v>1.0920000000000001</v>
      </c>
      <c r="L238" s="148"/>
      <c r="M238" s="153"/>
      <c r="N238" s="154"/>
      <c r="O238" s="154"/>
      <c r="P238" s="154"/>
      <c r="Q238" s="154"/>
      <c r="R238" s="154"/>
      <c r="S238" s="154"/>
      <c r="T238" s="155"/>
      <c r="AT238" s="150" t="s">
        <v>135</v>
      </c>
      <c r="AU238" s="150" t="s">
        <v>131</v>
      </c>
      <c r="AV238" s="13" t="s">
        <v>131</v>
      </c>
      <c r="AW238" s="13" t="s">
        <v>30</v>
      </c>
      <c r="AX238" s="13" t="s">
        <v>69</v>
      </c>
      <c r="AY238" s="150" t="s">
        <v>122</v>
      </c>
    </row>
    <row r="239" spans="1:65" s="14" customFormat="1" ht="10.199999999999999">
      <c r="B239" s="156"/>
      <c r="D239" s="149" t="s">
        <v>135</v>
      </c>
      <c r="E239" s="157" t="s">
        <v>3</v>
      </c>
      <c r="F239" s="158" t="s">
        <v>145</v>
      </c>
      <c r="H239" s="159">
        <v>1.0920000000000001</v>
      </c>
      <c r="L239" s="156"/>
      <c r="M239" s="160"/>
      <c r="N239" s="161"/>
      <c r="O239" s="161"/>
      <c r="P239" s="161"/>
      <c r="Q239" s="161"/>
      <c r="R239" s="161"/>
      <c r="S239" s="161"/>
      <c r="T239" s="162"/>
      <c r="AT239" s="157" t="s">
        <v>135</v>
      </c>
      <c r="AU239" s="157" t="s">
        <v>131</v>
      </c>
      <c r="AV239" s="14" t="s">
        <v>123</v>
      </c>
      <c r="AW239" s="14" t="s">
        <v>30</v>
      </c>
      <c r="AX239" s="14" t="s">
        <v>69</v>
      </c>
      <c r="AY239" s="157" t="s">
        <v>122</v>
      </c>
    </row>
    <row r="240" spans="1:65" s="13" customFormat="1" ht="10.199999999999999">
      <c r="B240" s="148"/>
      <c r="D240" s="149" t="s">
        <v>135</v>
      </c>
      <c r="E240" s="150" t="s">
        <v>3</v>
      </c>
      <c r="F240" s="151" t="s">
        <v>148</v>
      </c>
      <c r="H240" s="152">
        <v>3.6360000000000001</v>
      </c>
      <c r="L240" s="148"/>
      <c r="M240" s="153"/>
      <c r="N240" s="154"/>
      <c r="O240" s="154"/>
      <c r="P240" s="154"/>
      <c r="Q240" s="154"/>
      <c r="R240" s="154"/>
      <c r="S240" s="154"/>
      <c r="T240" s="155"/>
      <c r="AT240" s="150" t="s">
        <v>135</v>
      </c>
      <c r="AU240" s="150" t="s">
        <v>131</v>
      </c>
      <c r="AV240" s="13" t="s">
        <v>131</v>
      </c>
      <c r="AW240" s="13" t="s">
        <v>30</v>
      </c>
      <c r="AX240" s="13" t="s">
        <v>69</v>
      </c>
      <c r="AY240" s="150" t="s">
        <v>122</v>
      </c>
    </row>
    <row r="241" spans="1:65" s="14" customFormat="1" ht="10.199999999999999">
      <c r="B241" s="156"/>
      <c r="D241" s="149" t="s">
        <v>135</v>
      </c>
      <c r="E241" s="157" t="s">
        <v>3</v>
      </c>
      <c r="F241" s="158" t="s">
        <v>145</v>
      </c>
      <c r="H241" s="159">
        <v>3.6360000000000001</v>
      </c>
      <c r="L241" s="156"/>
      <c r="M241" s="160"/>
      <c r="N241" s="161"/>
      <c r="O241" s="161"/>
      <c r="P241" s="161"/>
      <c r="Q241" s="161"/>
      <c r="R241" s="161"/>
      <c r="S241" s="161"/>
      <c r="T241" s="162"/>
      <c r="AT241" s="157" t="s">
        <v>135</v>
      </c>
      <c r="AU241" s="157" t="s">
        <v>131</v>
      </c>
      <c r="AV241" s="14" t="s">
        <v>123</v>
      </c>
      <c r="AW241" s="14" t="s">
        <v>30</v>
      </c>
      <c r="AX241" s="14" t="s">
        <v>69</v>
      </c>
      <c r="AY241" s="157" t="s">
        <v>122</v>
      </c>
    </row>
    <row r="242" spans="1:65" s="15" customFormat="1" ht="10.199999999999999">
      <c r="B242" s="163"/>
      <c r="D242" s="149" t="s">
        <v>135</v>
      </c>
      <c r="E242" s="164" t="s">
        <v>3</v>
      </c>
      <c r="F242" s="165" t="s">
        <v>151</v>
      </c>
      <c r="H242" s="166">
        <v>4.7279999999999998</v>
      </c>
      <c r="L242" s="163"/>
      <c r="M242" s="167"/>
      <c r="N242" s="168"/>
      <c r="O242" s="168"/>
      <c r="P242" s="168"/>
      <c r="Q242" s="168"/>
      <c r="R242" s="168"/>
      <c r="S242" s="168"/>
      <c r="T242" s="169"/>
      <c r="AT242" s="164" t="s">
        <v>135</v>
      </c>
      <c r="AU242" s="164" t="s">
        <v>131</v>
      </c>
      <c r="AV242" s="15" t="s">
        <v>141</v>
      </c>
      <c r="AW242" s="15" t="s">
        <v>30</v>
      </c>
      <c r="AX242" s="15" t="s">
        <v>74</v>
      </c>
      <c r="AY242" s="164" t="s">
        <v>122</v>
      </c>
    </row>
    <row r="243" spans="1:65" s="2" customFormat="1" ht="24.15" customHeight="1">
      <c r="A243" s="31"/>
      <c r="B243" s="131"/>
      <c r="C243" s="132" t="s">
        <v>293</v>
      </c>
      <c r="D243" s="132" t="s">
        <v>125</v>
      </c>
      <c r="E243" s="133" t="s">
        <v>294</v>
      </c>
      <c r="F243" s="134" t="s">
        <v>295</v>
      </c>
      <c r="G243" s="135" t="s">
        <v>128</v>
      </c>
      <c r="H243" s="136">
        <v>9.3789999999999996</v>
      </c>
      <c r="I243" s="137">
        <v>462</v>
      </c>
      <c r="J243" s="137">
        <f>ROUND(I243*H243,2)</f>
        <v>4333.1000000000004</v>
      </c>
      <c r="K243" s="134" t="s">
        <v>129</v>
      </c>
      <c r="L243" s="32"/>
      <c r="M243" s="138" t="s">
        <v>3</v>
      </c>
      <c r="N243" s="139" t="s">
        <v>41</v>
      </c>
      <c r="O243" s="140">
        <v>0.21</v>
      </c>
      <c r="P243" s="140">
        <f>O243*H243</f>
        <v>1.9695899999999997</v>
      </c>
      <c r="Q243" s="140">
        <v>3.5000000000000001E-3</v>
      </c>
      <c r="R243" s="140">
        <f>Q243*H243</f>
        <v>3.2826500000000002E-2</v>
      </c>
      <c r="S243" s="140">
        <v>0</v>
      </c>
      <c r="T243" s="141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42" t="s">
        <v>130</v>
      </c>
      <c r="AT243" s="142" t="s">
        <v>125</v>
      </c>
      <c r="AU243" s="142" t="s">
        <v>131</v>
      </c>
      <c r="AY243" s="19" t="s">
        <v>122</v>
      </c>
      <c r="BE243" s="143">
        <f>IF(N243="základní",J243,0)</f>
        <v>0</v>
      </c>
      <c r="BF243" s="143">
        <f>IF(N243="snížená",J243,0)</f>
        <v>4333.1000000000004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9" t="s">
        <v>131</v>
      </c>
      <c r="BK243" s="143">
        <f>ROUND(I243*H243,2)</f>
        <v>4333.1000000000004</v>
      </c>
      <c r="BL243" s="19" t="s">
        <v>130</v>
      </c>
      <c r="BM243" s="142" t="s">
        <v>296</v>
      </c>
    </row>
    <row r="244" spans="1:65" s="2" customFormat="1" ht="10.199999999999999">
      <c r="A244" s="31"/>
      <c r="B244" s="32"/>
      <c r="C244" s="31"/>
      <c r="D244" s="144" t="s">
        <v>133</v>
      </c>
      <c r="E244" s="31"/>
      <c r="F244" s="145" t="s">
        <v>297</v>
      </c>
      <c r="G244" s="31"/>
      <c r="H244" s="31"/>
      <c r="I244" s="31"/>
      <c r="J244" s="31"/>
      <c r="K244" s="31"/>
      <c r="L244" s="32"/>
      <c r="M244" s="146"/>
      <c r="N244" s="147"/>
      <c r="O244" s="52"/>
      <c r="P244" s="52"/>
      <c r="Q244" s="52"/>
      <c r="R244" s="52"/>
      <c r="S244" s="52"/>
      <c r="T244" s="53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T244" s="19" t="s">
        <v>133</v>
      </c>
      <c r="AU244" s="19" t="s">
        <v>131</v>
      </c>
    </row>
    <row r="245" spans="1:65" s="13" customFormat="1" ht="10.199999999999999">
      <c r="B245" s="148"/>
      <c r="D245" s="149" t="s">
        <v>135</v>
      </c>
      <c r="E245" s="150" t="s">
        <v>3</v>
      </c>
      <c r="F245" s="151" t="s">
        <v>298</v>
      </c>
      <c r="H245" s="152">
        <v>6.59</v>
      </c>
      <c r="L245" s="148"/>
      <c r="M245" s="153"/>
      <c r="N245" s="154"/>
      <c r="O245" s="154"/>
      <c r="P245" s="154"/>
      <c r="Q245" s="154"/>
      <c r="R245" s="154"/>
      <c r="S245" s="154"/>
      <c r="T245" s="155"/>
      <c r="AT245" s="150" t="s">
        <v>135</v>
      </c>
      <c r="AU245" s="150" t="s">
        <v>131</v>
      </c>
      <c r="AV245" s="13" t="s">
        <v>131</v>
      </c>
      <c r="AW245" s="13" t="s">
        <v>30</v>
      </c>
      <c r="AX245" s="13" t="s">
        <v>69</v>
      </c>
      <c r="AY245" s="150" t="s">
        <v>122</v>
      </c>
    </row>
    <row r="246" spans="1:65" s="14" customFormat="1" ht="10.199999999999999">
      <c r="B246" s="156"/>
      <c r="D246" s="149" t="s">
        <v>135</v>
      </c>
      <c r="E246" s="157" t="s">
        <v>3</v>
      </c>
      <c r="F246" s="158" t="s">
        <v>145</v>
      </c>
      <c r="H246" s="159">
        <v>6.59</v>
      </c>
      <c r="L246" s="156"/>
      <c r="M246" s="160"/>
      <c r="N246" s="161"/>
      <c r="O246" s="161"/>
      <c r="P246" s="161"/>
      <c r="Q246" s="161"/>
      <c r="R246" s="161"/>
      <c r="S246" s="161"/>
      <c r="T246" s="162"/>
      <c r="AT246" s="157" t="s">
        <v>135</v>
      </c>
      <c r="AU246" s="157" t="s">
        <v>131</v>
      </c>
      <c r="AV246" s="14" t="s">
        <v>123</v>
      </c>
      <c r="AW246" s="14" t="s">
        <v>30</v>
      </c>
      <c r="AX246" s="14" t="s">
        <v>69</v>
      </c>
      <c r="AY246" s="157" t="s">
        <v>122</v>
      </c>
    </row>
    <row r="247" spans="1:65" s="13" customFormat="1" ht="10.199999999999999">
      <c r="B247" s="148"/>
      <c r="D247" s="149" t="s">
        <v>135</v>
      </c>
      <c r="E247" s="150" t="s">
        <v>3</v>
      </c>
      <c r="F247" s="151" t="s">
        <v>299</v>
      </c>
      <c r="H247" s="152">
        <v>1.5</v>
      </c>
      <c r="L247" s="148"/>
      <c r="M247" s="153"/>
      <c r="N247" s="154"/>
      <c r="O247" s="154"/>
      <c r="P247" s="154"/>
      <c r="Q247" s="154"/>
      <c r="R247" s="154"/>
      <c r="S247" s="154"/>
      <c r="T247" s="155"/>
      <c r="AT247" s="150" t="s">
        <v>135</v>
      </c>
      <c r="AU247" s="150" t="s">
        <v>131</v>
      </c>
      <c r="AV247" s="13" t="s">
        <v>131</v>
      </c>
      <c r="AW247" s="13" t="s">
        <v>30</v>
      </c>
      <c r="AX247" s="13" t="s">
        <v>69</v>
      </c>
      <c r="AY247" s="150" t="s">
        <v>122</v>
      </c>
    </row>
    <row r="248" spans="1:65" s="14" customFormat="1" ht="10.199999999999999">
      <c r="B248" s="156"/>
      <c r="D248" s="149" t="s">
        <v>135</v>
      </c>
      <c r="E248" s="157" t="s">
        <v>3</v>
      </c>
      <c r="F248" s="158" t="s">
        <v>145</v>
      </c>
      <c r="H248" s="159">
        <v>1.5</v>
      </c>
      <c r="L248" s="156"/>
      <c r="M248" s="160"/>
      <c r="N248" s="161"/>
      <c r="O248" s="161"/>
      <c r="P248" s="161"/>
      <c r="Q248" s="161"/>
      <c r="R248" s="161"/>
      <c r="S248" s="161"/>
      <c r="T248" s="162"/>
      <c r="AT248" s="157" t="s">
        <v>135</v>
      </c>
      <c r="AU248" s="157" t="s">
        <v>131</v>
      </c>
      <c r="AV248" s="14" t="s">
        <v>123</v>
      </c>
      <c r="AW248" s="14" t="s">
        <v>30</v>
      </c>
      <c r="AX248" s="14" t="s">
        <v>69</v>
      </c>
      <c r="AY248" s="157" t="s">
        <v>122</v>
      </c>
    </row>
    <row r="249" spans="1:65" s="13" customFormat="1" ht="10.199999999999999">
      <c r="B249" s="148"/>
      <c r="D249" s="149" t="s">
        <v>135</v>
      </c>
      <c r="E249" s="150" t="s">
        <v>3</v>
      </c>
      <c r="F249" s="151" t="s">
        <v>300</v>
      </c>
      <c r="H249" s="152">
        <v>1.2889999999999999</v>
      </c>
      <c r="L249" s="148"/>
      <c r="M249" s="153"/>
      <c r="N249" s="154"/>
      <c r="O249" s="154"/>
      <c r="P249" s="154"/>
      <c r="Q249" s="154"/>
      <c r="R249" s="154"/>
      <c r="S249" s="154"/>
      <c r="T249" s="155"/>
      <c r="AT249" s="150" t="s">
        <v>135</v>
      </c>
      <c r="AU249" s="150" t="s">
        <v>131</v>
      </c>
      <c r="AV249" s="13" t="s">
        <v>131</v>
      </c>
      <c r="AW249" s="13" t="s">
        <v>30</v>
      </c>
      <c r="AX249" s="13" t="s">
        <v>69</v>
      </c>
      <c r="AY249" s="150" t="s">
        <v>122</v>
      </c>
    </row>
    <row r="250" spans="1:65" s="14" customFormat="1" ht="10.199999999999999">
      <c r="B250" s="156"/>
      <c r="D250" s="149" t="s">
        <v>135</v>
      </c>
      <c r="E250" s="157" t="s">
        <v>3</v>
      </c>
      <c r="F250" s="158" t="s">
        <v>145</v>
      </c>
      <c r="H250" s="159">
        <v>1.2889999999999999</v>
      </c>
      <c r="L250" s="156"/>
      <c r="M250" s="160"/>
      <c r="N250" s="161"/>
      <c r="O250" s="161"/>
      <c r="P250" s="161"/>
      <c r="Q250" s="161"/>
      <c r="R250" s="161"/>
      <c r="S250" s="161"/>
      <c r="T250" s="162"/>
      <c r="AT250" s="157" t="s">
        <v>135</v>
      </c>
      <c r="AU250" s="157" t="s">
        <v>131</v>
      </c>
      <c r="AV250" s="14" t="s">
        <v>123</v>
      </c>
      <c r="AW250" s="14" t="s">
        <v>30</v>
      </c>
      <c r="AX250" s="14" t="s">
        <v>69</v>
      </c>
      <c r="AY250" s="157" t="s">
        <v>122</v>
      </c>
    </row>
    <row r="251" spans="1:65" s="15" customFormat="1" ht="10.199999999999999">
      <c r="B251" s="163"/>
      <c r="D251" s="149" t="s">
        <v>135</v>
      </c>
      <c r="E251" s="164" t="s">
        <v>3</v>
      </c>
      <c r="F251" s="165" t="s">
        <v>151</v>
      </c>
      <c r="H251" s="166">
        <v>9.3789999999999996</v>
      </c>
      <c r="L251" s="163"/>
      <c r="M251" s="167"/>
      <c r="N251" s="168"/>
      <c r="O251" s="168"/>
      <c r="P251" s="168"/>
      <c r="Q251" s="168"/>
      <c r="R251" s="168"/>
      <c r="S251" s="168"/>
      <c r="T251" s="169"/>
      <c r="AT251" s="164" t="s">
        <v>135</v>
      </c>
      <c r="AU251" s="164" t="s">
        <v>131</v>
      </c>
      <c r="AV251" s="15" t="s">
        <v>141</v>
      </c>
      <c r="AW251" s="15" t="s">
        <v>30</v>
      </c>
      <c r="AX251" s="15" t="s">
        <v>74</v>
      </c>
      <c r="AY251" s="164" t="s">
        <v>122</v>
      </c>
    </row>
    <row r="252" spans="1:65" s="2" customFormat="1" ht="24.15" customHeight="1">
      <c r="A252" s="31"/>
      <c r="B252" s="131"/>
      <c r="C252" s="132" t="s">
        <v>301</v>
      </c>
      <c r="D252" s="132" t="s">
        <v>125</v>
      </c>
      <c r="E252" s="133" t="s">
        <v>302</v>
      </c>
      <c r="F252" s="134" t="s">
        <v>303</v>
      </c>
      <c r="G252" s="135" t="s">
        <v>169</v>
      </c>
      <c r="H252" s="136">
        <v>12.596</v>
      </c>
      <c r="I252" s="137">
        <v>66.5</v>
      </c>
      <c r="J252" s="137">
        <f>ROUND(I252*H252,2)</f>
        <v>837.63</v>
      </c>
      <c r="K252" s="134" t="s">
        <v>129</v>
      </c>
      <c r="L252" s="32"/>
      <c r="M252" s="138" t="s">
        <v>3</v>
      </c>
      <c r="N252" s="139" t="s">
        <v>41</v>
      </c>
      <c r="O252" s="140">
        <v>0.124</v>
      </c>
      <c r="P252" s="140">
        <f>O252*H252</f>
        <v>1.561904</v>
      </c>
      <c r="Q252" s="140">
        <v>0</v>
      </c>
      <c r="R252" s="140">
        <f>Q252*H252</f>
        <v>0</v>
      </c>
      <c r="S252" s="140">
        <v>0</v>
      </c>
      <c r="T252" s="141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42" t="s">
        <v>130</v>
      </c>
      <c r="AT252" s="142" t="s">
        <v>125</v>
      </c>
      <c r="AU252" s="142" t="s">
        <v>131</v>
      </c>
      <c r="AY252" s="19" t="s">
        <v>122</v>
      </c>
      <c r="BE252" s="143">
        <f>IF(N252="základní",J252,0)</f>
        <v>0</v>
      </c>
      <c r="BF252" s="143">
        <f>IF(N252="snížená",J252,0)</f>
        <v>837.63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9" t="s">
        <v>131</v>
      </c>
      <c r="BK252" s="143">
        <f>ROUND(I252*H252,2)</f>
        <v>837.63</v>
      </c>
      <c r="BL252" s="19" t="s">
        <v>130</v>
      </c>
      <c r="BM252" s="142" t="s">
        <v>304</v>
      </c>
    </row>
    <row r="253" spans="1:65" s="2" customFormat="1" ht="10.199999999999999">
      <c r="A253" s="31"/>
      <c r="B253" s="32"/>
      <c r="C253" s="31"/>
      <c r="D253" s="144" t="s">
        <v>133</v>
      </c>
      <c r="E253" s="31"/>
      <c r="F253" s="145" t="s">
        <v>305</v>
      </c>
      <c r="G253" s="31"/>
      <c r="H253" s="31"/>
      <c r="I253" s="31"/>
      <c r="J253" s="31"/>
      <c r="K253" s="31"/>
      <c r="L253" s="32"/>
      <c r="M253" s="146"/>
      <c r="N253" s="147"/>
      <c r="O253" s="52"/>
      <c r="P253" s="52"/>
      <c r="Q253" s="52"/>
      <c r="R253" s="52"/>
      <c r="S253" s="52"/>
      <c r="T253" s="53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9" t="s">
        <v>133</v>
      </c>
      <c r="AU253" s="19" t="s">
        <v>131</v>
      </c>
    </row>
    <row r="254" spans="1:65" s="13" customFormat="1" ht="10.199999999999999">
      <c r="B254" s="148"/>
      <c r="D254" s="149" t="s">
        <v>135</v>
      </c>
      <c r="E254" s="150" t="s">
        <v>3</v>
      </c>
      <c r="F254" s="151" t="s">
        <v>306</v>
      </c>
      <c r="H254" s="152">
        <v>12.596</v>
      </c>
      <c r="L254" s="148"/>
      <c r="M254" s="153"/>
      <c r="N254" s="154"/>
      <c r="O254" s="154"/>
      <c r="P254" s="154"/>
      <c r="Q254" s="154"/>
      <c r="R254" s="154"/>
      <c r="S254" s="154"/>
      <c r="T254" s="155"/>
      <c r="AT254" s="150" t="s">
        <v>135</v>
      </c>
      <c r="AU254" s="150" t="s">
        <v>131</v>
      </c>
      <c r="AV254" s="13" t="s">
        <v>131</v>
      </c>
      <c r="AW254" s="13" t="s">
        <v>30</v>
      </c>
      <c r="AX254" s="13" t="s">
        <v>69</v>
      </c>
      <c r="AY254" s="150" t="s">
        <v>122</v>
      </c>
    </row>
    <row r="255" spans="1:65" s="15" customFormat="1" ht="10.199999999999999">
      <c r="B255" s="163"/>
      <c r="D255" s="149" t="s">
        <v>135</v>
      </c>
      <c r="E255" s="164" t="s">
        <v>3</v>
      </c>
      <c r="F255" s="165" t="s">
        <v>151</v>
      </c>
      <c r="H255" s="166">
        <v>12.596</v>
      </c>
      <c r="L255" s="163"/>
      <c r="M255" s="167"/>
      <c r="N255" s="168"/>
      <c r="O255" s="168"/>
      <c r="P255" s="168"/>
      <c r="Q255" s="168"/>
      <c r="R255" s="168"/>
      <c r="S255" s="168"/>
      <c r="T255" s="169"/>
      <c r="AT255" s="164" t="s">
        <v>135</v>
      </c>
      <c r="AU255" s="164" t="s">
        <v>131</v>
      </c>
      <c r="AV255" s="15" t="s">
        <v>141</v>
      </c>
      <c r="AW255" s="15" t="s">
        <v>30</v>
      </c>
      <c r="AX255" s="15" t="s">
        <v>74</v>
      </c>
      <c r="AY255" s="164" t="s">
        <v>122</v>
      </c>
    </row>
    <row r="256" spans="1:65" s="2" customFormat="1" ht="16.5" customHeight="1">
      <c r="A256" s="31"/>
      <c r="B256" s="131"/>
      <c r="C256" s="176" t="s">
        <v>307</v>
      </c>
      <c r="D256" s="176" t="s">
        <v>308</v>
      </c>
      <c r="E256" s="177" t="s">
        <v>309</v>
      </c>
      <c r="F256" s="178" t="s">
        <v>310</v>
      </c>
      <c r="G256" s="179" t="s">
        <v>169</v>
      </c>
      <c r="H256" s="180">
        <v>12.596</v>
      </c>
      <c r="I256" s="181">
        <v>73.900000000000006</v>
      </c>
      <c r="J256" s="181">
        <f>ROUND(I256*H256,2)</f>
        <v>930.84</v>
      </c>
      <c r="K256" s="178" t="s">
        <v>129</v>
      </c>
      <c r="L256" s="182"/>
      <c r="M256" s="183" t="s">
        <v>3</v>
      </c>
      <c r="N256" s="184" t="s">
        <v>41</v>
      </c>
      <c r="O256" s="140">
        <v>0</v>
      </c>
      <c r="P256" s="140">
        <f>O256*H256</f>
        <v>0</v>
      </c>
      <c r="Q256" s="140">
        <v>8.0000000000000007E-5</v>
      </c>
      <c r="R256" s="140">
        <f>Q256*H256</f>
        <v>1.0076800000000002E-3</v>
      </c>
      <c r="S256" s="140">
        <v>0</v>
      </c>
      <c r="T256" s="141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42" t="s">
        <v>311</v>
      </c>
      <c r="AT256" s="142" t="s">
        <v>308</v>
      </c>
      <c r="AU256" s="142" t="s">
        <v>131</v>
      </c>
      <c r="AY256" s="19" t="s">
        <v>122</v>
      </c>
      <c r="BE256" s="143">
        <f>IF(N256="základní",J256,0)</f>
        <v>0</v>
      </c>
      <c r="BF256" s="143">
        <f>IF(N256="snížená",J256,0)</f>
        <v>930.84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9" t="s">
        <v>131</v>
      </c>
      <c r="BK256" s="143">
        <f>ROUND(I256*H256,2)</f>
        <v>930.84</v>
      </c>
      <c r="BL256" s="19" t="s">
        <v>130</v>
      </c>
      <c r="BM256" s="142" t="s">
        <v>312</v>
      </c>
    </row>
    <row r="257" spans="1:65" s="2" customFormat="1" ht="24.15" customHeight="1">
      <c r="A257" s="31"/>
      <c r="B257" s="131"/>
      <c r="C257" s="132" t="s">
        <v>313</v>
      </c>
      <c r="D257" s="132" t="s">
        <v>125</v>
      </c>
      <c r="E257" s="133" t="s">
        <v>314</v>
      </c>
      <c r="F257" s="134" t="s">
        <v>315</v>
      </c>
      <c r="G257" s="135" t="s">
        <v>316</v>
      </c>
      <c r="H257" s="136">
        <v>81.582999999999998</v>
      </c>
      <c r="I257" s="137">
        <v>3.21</v>
      </c>
      <c r="J257" s="137">
        <f>ROUND(I257*H257,2)</f>
        <v>261.88</v>
      </c>
      <c r="K257" s="134" t="s">
        <v>129</v>
      </c>
      <c r="L257" s="32"/>
      <c r="M257" s="138" t="s">
        <v>3</v>
      </c>
      <c r="N257" s="139" t="s">
        <v>41</v>
      </c>
      <c r="O257" s="140">
        <v>0</v>
      </c>
      <c r="P257" s="140">
        <f>O257*H257</f>
        <v>0</v>
      </c>
      <c r="Q257" s="140">
        <v>0</v>
      </c>
      <c r="R257" s="140">
        <f>Q257*H257</f>
        <v>0</v>
      </c>
      <c r="S257" s="140">
        <v>0</v>
      </c>
      <c r="T257" s="141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42" t="s">
        <v>130</v>
      </c>
      <c r="AT257" s="142" t="s">
        <v>125</v>
      </c>
      <c r="AU257" s="142" t="s">
        <v>131</v>
      </c>
      <c r="AY257" s="19" t="s">
        <v>122</v>
      </c>
      <c r="BE257" s="143">
        <f>IF(N257="základní",J257,0)</f>
        <v>0</v>
      </c>
      <c r="BF257" s="143">
        <f>IF(N257="snížená",J257,0)</f>
        <v>261.88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9" t="s">
        <v>131</v>
      </c>
      <c r="BK257" s="143">
        <f>ROUND(I257*H257,2)</f>
        <v>261.88</v>
      </c>
      <c r="BL257" s="19" t="s">
        <v>130</v>
      </c>
      <c r="BM257" s="142" t="s">
        <v>317</v>
      </c>
    </row>
    <row r="258" spans="1:65" s="2" customFormat="1" ht="10.199999999999999">
      <c r="A258" s="31"/>
      <c r="B258" s="32"/>
      <c r="C258" s="31"/>
      <c r="D258" s="144" t="s">
        <v>133</v>
      </c>
      <c r="E258" s="31"/>
      <c r="F258" s="145" t="s">
        <v>318</v>
      </c>
      <c r="G258" s="31"/>
      <c r="H258" s="31"/>
      <c r="I258" s="31"/>
      <c r="J258" s="31"/>
      <c r="K258" s="31"/>
      <c r="L258" s="32"/>
      <c r="M258" s="146"/>
      <c r="N258" s="147"/>
      <c r="O258" s="52"/>
      <c r="P258" s="52"/>
      <c r="Q258" s="52"/>
      <c r="R258" s="52"/>
      <c r="S258" s="52"/>
      <c r="T258" s="53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T258" s="19" t="s">
        <v>133</v>
      </c>
      <c r="AU258" s="19" t="s">
        <v>131</v>
      </c>
    </row>
    <row r="259" spans="1:65" s="12" customFormat="1" ht="22.8" customHeight="1">
      <c r="B259" s="119"/>
      <c r="D259" s="120" t="s">
        <v>68</v>
      </c>
      <c r="E259" s="129" t="s">
        <v>319</v>
      </c>
      <c r="F259" s="129" t="s">
        <v>320</v>
      </c>
      <c r="J259" s="130">
        <f>BK259</f>
        <v>4141.28</v>
      </c>
      <c r="L259" s="119"/>
      <c r="M259" s="123"/>
      <c r="N259" s="124"/>
      <c r="O259" s="124"/>
      <c r="P259" s="125">
        <f>SUM(P260:P266)</f>
        <v>0.96465600000000007</v>
      </c>
      <c r="Q259" s="124"/>
      <c r="R259" s="125">
        <f>SUM(R260:R266)</f>
        <v>7.8602999999999992E-2</v>
      </c>
      <c r="S259" s="124"/>
      <c r="T259" s="126">
        <f>SUM(T260:T266)</f>
        <v>0</v>
      </c>
      <c r="AR259" s="120" t="s">
        <v>131</v>
      </c>
      <c r="AT259" s="127" t="s">
        <v>68</v>
      </c>
      <c r="AU259" s="127" t="s">
        <v>74</v>
      </c>
      <c r="AY259" s="120" t="s">
        <v>122</v>
      </c>
      <c r="BK259" s="128">
        <f>SUM(BK260:BK266)</f>
        <v>4141.28</v>
      </c>
    </row>
    <row r="260" spans="1:65" s="2" customFormat="1" ht="24.15" customHeight="1">
      <c r="A260" s="31"/>
      <c r="B260" s="131"/>
      <c r="C260" s="132" t="s">
        <v>321</v>
      </c>
      <c r="D260" s="132" t="s">
        <v>125</v>
      </c>
      <c r="E260" s="133" t="s">
        <v>322</v>
      </c>
      <c r="F260" s="134" t="s">
        <v>323</v>
      </c>
      <c r="G260" s="135" t="s">
        <v>128</v>
      </c>
      <c r="H260" s="136">
        <v>5.1040000000000001</v>
      </c>
      <c r="I260" s="137">
        <v>81.099999999999994</v>
      </c>
      <c r="J260" s="137">
        <f>ROUND(I260*H260,2)</f>
        <v>413.93</v>
      </c>
      <c r="K260" s="134" t="s">
        <v>129</v>
      </c>
      <c r="L260" s="32"/>
      <c r="M260" s="138" t="s">
        <v>3</v>
      </c>
      <c r="N260" s="139" t="s">
        <v>41</v>
      </c>
      <c r="O260" s="140">
        <v>0.189</v>
      </c>
      <c r="P260" s="140">
        <f>O260*H260</f>
        <v>0.96465600000000007</v>
      </c>
      <c r="Q260" s="140">
        <v>0</v>
      </c>
      <c r="R260" s="140">
        <f>Q260*H260</f>
        <v>0</v>
      </c>
      <c r="S260" s="140">
        <v>0</v>
      </c>
      <c r="T260" s="141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42" t="s">
        <v>130</v>
      </c>
      <c r="AT260" s="142" t="s">
        <v>125</v>
      </c>
      <c r="AU260" s="142" t="s">
        <v>131</v>
      </c>
      <c r="AY260" s="19" t="s">
        <v>122</v>
      </c>
      <c r="BE260" s="143">
        <f>IF(N260="základní",J260,0)</f>
        <v>0</v>
      </c>
      <c r="BF260" s="143">
        <f>IF(N260="snížená",J260,0)</f>
        <v>413.93</v>
      </c>
      <c r="BG260" s="143">
        <f>IF(N260="zákl. přenesená",J260,0)</f>
        <v>0</v>
      </c>
      <c r="BH260" s="143">
        <f>IF(N260="sníž. přenesená",J260,0)</f>
        <v>0</v>
      </c>
      <c r="BI260" s="143">
        <f>IF(N260="nulová",J260,0)</f>
        <v>0</v>
      </c>
      <c r="BJ260" s="19" t="s">
        <v>131</v>
      </c>
      <c r="BK260" s="143">
        <f>ROUND(I260*H260,2)</f>
        <v>413.93</v>
      </c>
      <c r="BL260" s="19" t="s">
        <v>130</v>
      </c>
      <c r="BM260" s="142" t="s">
        <v>324</v>
      </c>
    </row>
    <row r="261" spans="1:65" s="2" customFormat="1" ht="10.199999999999999">
      <c r="A261" s="31"/>
      <c r="B261" s="32"/>
      <c r="C261" s="31"/>
      <c r="D261" s="144" t="s">
        <v>133</v>
      </c>
      <c r="E261" s="31"/>
      <c r="F261" s="145" t="s">
        <v>325</v>
      </c>
      <c r="G261" s="31"/>
      <c r="H261" s="31"/>
      <c r="I261" s="31"/>
      <c r="J261" s="31"/>
      <c r="K261" s="31"/>
      <c r="L261" s="32"/>
      <c r="M261" s="146"/>
      <c r="N261" s="147"/>
      <c r="O261" s="52"/>
      <c r="P261" s="52"/>
      <c r="Q261" s="52"/>
      <c r="R261" s="52"/>
      <c r="S261" s="52"/>
      <c r="T261" s="53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T261" s="19" t="s">
        <v>133</v>
      </c>
      <c r="AU261" s="19" t="s">
        <v>131</v>
      </c>
    </row>
    <row r="262" spans="1:65" s="13" customFormat="1" ht="10.199999999999999">
      <c r="B262" s="148"/>
      <c r="D262" s="149" t="s">
        <v>135</v>
      </c>
      <c r="E262" s="150" t="s">
        <v>3</v>
      </c>
      <c r="F262" s="151" t="s">
        <v>326</v>
      </c>
      <c r="H262" s="152">
        <v>5.1040000000000001</v>
      </c>
      <c r="L262" s="148"/>
      <c r="M262" s="153"/>
      <c r="N262" s="154"/>
      <c r="O262" s="154"/>
      <c r="P262" s="154"/>
      <c r="Q262" s="154"/>
      <c r="R262" s="154"/>
      <c r="S262" s="154"/>
      <c r="T262" s="155"/>
      <c r="AT262" s="150" t="s">
        <v>135</v>
      </c>
      <c r="AU262" s="150" t="s">
        <v>131</v>
      </c>
      <c r="AV262" s="13" t="s">
        <v>131</v>
      </c>
      <c r="AW262" s="13" t="s">
        <v>30</v>
      </c>
      <c r="AX262" s="13" t="s">
        <v>74</v>
      </c>
      <c r="AY262" s="150" t="s">
        <v>122</v>
      </c>
    </row>
    <row r="263" spans="1:65" s="2" customFormat="1" ht="16.5" customHeight="1">
      <c r="A263" s="31"/>
      <c r="B263" s="131"/>
      <c r="C263" s="176" t="s">
        <v>327</v>
      </c>
      <c r="D263" s="176" t="s">
        <v>308</v>
      </c>
      <c r="E263" s="177" t="s">
        <v>328</v>
      </c>
      <c r="F263" s="178" t="s">
        <v>329</v>
      </c>
      <c r="G263" s="179" t="s">
        <v>128</v>
      </c>
      <c r="H263" s="180">
        <v>11.228999999999999</v>
      </c>
      <c r="I263" s="181">
        <v>324</v>
      </c>
      <c r="J263" s="181">
        <f>ROUND(I263*H263,2)</f>
        <v>3638.2</v>
      </c>
      <c r="K263" s="178" t="s">
        <v>129</v>
      </c>
      <c r="L263" s="182"/>
      <c r="M263" s="183" t="s">
        <v>3</v>
      </c>
      <c r="N263" s="184" t="s">
        <v>41</v>
      </c>
      <c r="O263" s="140">
        <v>0</v>
      </c>
      <c r="P263" s="140">
        <f>O263*H263</f>
        <v>0</v>
      </c>
      <c r="Q263" s="140">
        <v>7.0000000000000001E-3</v>
      </c>
      <c r="R263" s="140">
        <f>Q263*H263</f>
        <v>7.8602999999999992E-2</v>
      </c>
      <c r="S263" s="140">
        <v>0</v>
      </c>
      <c r="T263" s="141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42" t="s">
        <v>311</v>
      </c>
      <c r="AT263" s="142" t="s">
        <v>308</v>
      </c>
      <c r="AU263" s="142" t="s">
        <v>131</v>
      </c>
      <c r="AY263" s="19" t="s">
        <v>122</v>
      </c>
      <c r="BE263" s="143">
        <f>IF(N263="základní",J263,0)</f>
        <v>0</v>
      </c>
      <c r="BF263" s="143">
        <f>IF(N263="snížená",J263,0)</f>
        <v>3638.2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9" t="s">
        <v>131</v>
      </c>
      <c r="BK263" s="143">
        <f>ROUND(I263*H263,2)</f>
        <v>3638.2</v>
      </c>
      <c r="BL263" s="19" t="s">
        <v>130</v>
      </c>
      <c r="BM263" s="142" t="s">
        <v>330</v>
      </c>
    </row>
    <row r="264" spans="1:65" s="13" customFormat="1" ht="10.199999999999999">
      <c r="B264" s="148"/>
      <c r="D264" s="149" t="s">
        <v>135</v>
      </c>
      <c r="E264" s="150" t="s">
        <v>3</v>
      </c>
      <c r="F264" s="151" t="s">
        <v>331</v>
      </c>
      <c r="H264" s="152">
        <v>11.228999999999999</v>
      </c>
      <c r="L264" s="148"/>
      <c r="M264" s="153"/>
      <c r="N264" s="154"/>
      <c r="O264" s="154"/>
      <c r="P264" s="154"/>
      <c r="Q264" s="154"/>
      <c r="R264" s="154"/>
      <c r="S264" s="154"/>
      <c r="T264" s="155"/>
      <c r="AT264" s="150" t="s">
        <v>135</v>
      </c>
      <c r="AU264" s="150" t="s">
        <v>131</v>
      </c>
      <c r="AV264" s="13" t="s">
        <v>131</v>
      </c>
      <c r="AW264" s="13" t="s">
        <v>30</v>
      </c>
      <c r="AX264" s="13" t="s">
        <v>74</v>
      </c>
      <c r="AY264" s="150" t="s">
        <v>122</v>
      </c>
    </row>
    <row r="265" spans="1:65" s="2" customFormat="1" ht="24.15" customHeight="1">
      <c r="A265" s="31"/>
      <c r="B265" s="131"/>
      <c r="C265" s="132" t="s">
        <v>311</v>
      </c>
      <c r="D265" s="132" t="s">
        <v>125</v>
      </c>
      <c r="E265" s="133" t="s">
        <v>332</v>
      </c>
      <c r="F265" s="134" t="s">
        <v>333</v>
      </c>
      <c r="G265" s="135" t="s">
        <v>316</v>
      </c>
      <c r="H265" s="136">
        <v>40.521000000000001</v>
      </c>
      <c r="I265" s="137">
        <v>2.2000000000000002</v>
      </c>
      <c r="J265" s="137">
        <f>ROUND(I265*H265,2)</f>
        <v>89.15</v>
      </c>
      <c r="K265" s="134" t="s">
        <v>129</v>
      </c>
      <c r="L265" s="32"/>
      <c r="M265" s="138" t="s">
        <v>3</v>
      </c>
      <c r="N265" s="139" t="s">
        <v>41</v>
      </c>
      <c r="O265" s="140">
        <v>0</v>
      </c>
      <c r="P265" s="140">
        <f>O265*H265</f>
        <v>0</v>
      </c>
      <c r="Q265" s="140">
        <v>0</v>
      </c>
      <c r="R265" s="140">
        <f>Q265*H265</f>
        <v>0</v>
      </c>
      <c r="S265" s="140">
        <v>0</v>
      </c>
      <c r="T265" s="141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42" t="s">
        <v>130</v>
      </c>
      <c r="AT265" s="142" t="s">
        <v>125</v>
      </c>
      <c r="AU265" s="142" t="s">
        <v>131</v>
      </c>
      <c r="AY265" s="19" t="s">
        <v>122</v>
      </c>
      <c r="BE265" s="143">
        <f>IF(N265="základní",J265,0)</f>
        <v>0</v>
      </c>
      <c r="BF265" s="143">
        <f>IF(N265="snížená",J265,0)</f>
        <v>89.15</v>
      </c>
      <c r="BG265" s="143">
        <f>IF(N265="zákl. přenesená",J265,0)</f>
        <v>0</v>
      </c>
      <c r="BH265" s="143">
        <f>IF(N265="sníž. přenesená",J265,0)</f>
        <v>0</v>
      </c>
      <c r="BI265" s="143">
        <f>IF(N265="nulová",J265,0)</f>
        <v>0</v>
      </c>
      <c r="BJ265" s="19" t="s">
        <v>131</v>
      </c>
      <c r="BK265" s="143">
        <f>ROUND(I265*H265,2)</f>
        <v>89.15</v>
      </c>
      <c r="BL265" s="19" t="s">
        <v>130</v>
      </c>
      <c r="BM265" s="142" t="s">
        <v>334</v>
      </c>
    </row>
    <row r="266" spans="1:65" s="2" customFormat="1" ht="10.199999999999999">
      <c r="A266" s="31"/>
      <c r="B266" s="32"/>
      <c r="C266" s="31"/>
      <c r="D266" s="144" t="s">
        <v>133</v>
      </c>
      <c r="E266" s="31"/>
      <c r="F266" s="145" t="s">
        <v>335</v>
      </c>
      <c r="G266" s="31"/>
      <c r="H266" s="31"/>
      <c r="I266" s="31"/>
      <c r="J266" s="31"/>
      <c r="K266" s="31"/>
      <c r="L266" s="32"/>
      <c r="M266" s="146"/>
      <c r="N266" s="147"/>
      <c r="O266" s="52"/>
      <c r="P266" s="52"/>
      <c r="Q266" s="52"/>
      <c r="R266" s="52"/>
      <c r="S266" s="52"/>
      <c r="T266" s="53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9" t="s">
        <v>133</v>
      </c>
      <c r="AU266" s="19" t="s">
        <v>131</v>
      </c>
    </row>
    <row r="267" spans="1:65" s="12" customFormat="1" ht="22.8" customHeight="1">
      <c r="B267" s="119"/>
      <c r="D267" s="120" t="s">
        <v>68</v>
      </c>
      <c r="E267" s="129" t="s">
        <v>336</v>
      </c>
      <c r="F267" s="129" t="s">
        <v>337</v>
      </c>
      <c r="J267" s="130">
        <f>BK267</f>
        <v>8930.15</v>
      </c>
      <c r="L267" s="119"/>
      <c r="M267" s="123"/>
      <c r="N267" s="124"/>
      <c r="O267" s="124"/>
      <c r="P267" s="125">
        <f>SUM(P268:P282)</f>
        <v>10.084000000000001</v>
      </c>
      <c r="Q267" s="124"/>
      <c r="R267" s="125">
        <f>SUM(R268:R282)</f>
        <v>7.7200000000000003E-3</v>
      </c>
      <c r="S267" s="124"/>
      <c r="T267" s="126">
        <f>SUM(T268:T282)</f>
        <v>0</v>
      </c>
      <c r="AR267" s="120" t="s">
        <v>131</v>
      </c>
      <c r="AT267" s="127" t="s">
        <v>68</v>
      </c>
      <c r="AU267" s="127" t="s">
        <v>74</v>
      </c>
      <c r="AY267" s="120" t="s">
        <v>122</v>
      </c>
      <c r="BK267" s="128">
        <f>SUM(BK268:BK282)</f>
        <v>8930.15</v>
      </c>
    </row>
    <row r="268" spans="1:65" s="2" customFormat="1" ht="16.5" customHeight="1">
      <c r="A268" s="31"/>
      <c r="B268" s="131"/>
      <c r="C268" s="132" t="s">
        <v>338</v>
      </c>
      <c r="D268" s="132" t="s">
        <v>125</v>
      </c>
      <c r="E268" s="133" t="s">
        <v>339</v>
      </c>
      <c r="F268" s="134" t="s">
        <v>340</v>
      </c>
      <c r="G268" s="135" t="s">
        <v>169</v>
      </c>
      <c r="H268" s="136">
        <v>10</v>
      </c>
      <c r="I268" s="137">
        <v>531</v>
      </c>
      <c r="J268" s="137">
        <f>ROUND(I268*H268,2)</f>
        <v>5310</v>
      </c>
      <c r="K268" s="134" t="s">
        <v>129</v>
      </c>
      <c r="L268" s="32"/>
      <c r="M268" s="138" t="s">
        <v>3</v>
      </c>
      <c r="N268" s="139" t="s">
        <v>41</v>
      </c>
      <c r="O268" s="140">
        <v>0.72799999999999998</v>
      </c>
      <c r="P268" s="140">
        <f>O268*H268</f>
        <v>7.2799999999999994</v>
      </c>
      <c r="Q268" s="140">
        <v>4.8000000000000001E-4</v>
      </c>
      <c r="R268" s="140">
        <f>Q268*H268</f>
        <v>4.8000000000000004E-3</v>
      </c>
      <c r="S268" s="140">
        <v>0</v>
      </c>
      <c r="T268" s="141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42" t="s">
        <v>130</v>
      </c>
      <c r="AT268" s="142" t="s">
        <v>125</v>
      </c>
      <c r="AU268" s="142" t="s">
        <v>131</v>
      </c>
      <c r="AY268" s="19" t="s">
        <v>122</v>
      </c>
      <c r="BE268" s="143">
        <f>IF(N268="základní",J268,0)</f>
        <v>0</v>
      </c>
      <c r="BF268" s="143">
        <f>IF(N268="snížená",J268,0)</f>
        <v>5310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9" t="s">
        <v>131</v>
      </c>
      <c r="BK268" s="143">
        <f>ROUND(I268*H268,2)</f>
        <v>5310</v>
      </c>
      <c r="BL268" s="19" t="s">
        <v>130</v>
      </c>
      <c r="BM268" s="142" t="s">
        <v>341</v>
      </c>
    </row>
    <row r="269" spans="1:65" s="2" customFormat="1" ht="10.199999999999999">
      <c r="A269" s="31"/>
      <c r="B269" s="32"/>
      <c r="C269" s="31"/>
      <c r="D269" s="144" t="s">
        <v>133</v>
      </c>
      <c r="E269" s="31"/>
      <c r="F269" s="145" t="s">
        <v>342</v>
      </c>
      <c r="G269" s="31"/>
      <c r="H269" s="31"/>
      <c r="I269" s="31"/>
      <c r="J269" s="31"/>
      <c r="K269" s="31"/>
      <c r="L269" s="32"/>
      <c r="M269" s="146"/>
      <c r="N269" s="147"/>
      <c r="O269" s="52"/>
      <c r="P269" s="52"/>
      <c r="Q269" s="52"/>
      <c r="R269" s="52"/>
      <c r="S269" s="52"/>
      <c r="T269" s="53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T269" s="19" t="s">
        <v>133</v>
      </c>
      <c r="AU269" s="19" t="s">
        <v>131</v>
      </c>
    </row>
    <row r="270" spans="1:65" s="2" customFormat="1" ht="16.5" customHeight="1">
      <c r="A270" s="31"/>
      <c r="B270" s="131"/>
      <c r="C270" s="132" t="s">
        <v>343</v>
      </c>
      <c r="D270" s="132" t="s">
        <v>125</v>
      </c>
      <c r="E270" s="133" t="s">
        <v>344</v>
      </c>
      <c r="F270" s="134" t="s">
        <v>345</v>
      </c>
      <c r="G270" s="135" t="s">
        <v>169</v>
      </c>
      <c r="H270" s="136">
        <v>1</v>
      </c>
      <c r="I270" s="137">
        <v>834</v>
      </c>
      <c r="J270" s="137">
        <f>ROUND(I270*H270,2)</f>
        <v>834</v>
      </c>
      <c r="K270" s="134" t="s">
        <v>129</v>
      </c>
      <c r="L270" s="32"/>
      <c r="M270" s="138" t="s">
        <v>3</v>
      </c>
      <c r="N270" s="139" t="s">
        <v>41</v>
      </c>
      <c r="O270" s="140">
        <v>0.83199999999999996</v>
      </c>
      <c r="P270" s="140">
        <f>O270*H270</f>
        <v>0.83199999999999996</v>
      </c>
      <c r="Q270" s="140">
        <v>2.2399999999999998E-3</v>
      </c>
      <c r="R270" s="140">
        <f>Q270*H270</f>
        <v>2.2399999999999998E-3</v>
      </c>
      <c r="S270" s="140">
        <v>0</v>
      </c>
      <c r="T270" s="141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42" t="s">
        <v>130</v>
      </c>
      <c r="AT270" s="142" t="s">
        <v>125</v>
      </c>
      <c r="AU270" s="142" t="s">
        <v>131</v>
      </c>
      <c r="AY270" s="19" t="s">
        <v>122</v>
      </c>
      <c r="BE270" s="143">
        <f>IF(N270="základní",J270,0)</f>
        <v>0</v>
      </c>
      <c r="BF270" s="143">
        <f>IF(N270="snížená",J270,0)</f>
        <v>834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9" t="s">
        <v>131</v>
      </c>
      <c r="BK270" s="143">
        <f>ROUND(I270*H270,2)</f>
        <v>834</v>
      </c>
      <c r="BL270" s="19" t="s">
        <v>130</v>
      </c>
      <c r="BM270" s="142" t="s">
        <v>346</v>
      </c>
    </row>
    <row r="271" spans="1:65" s="2" customFormat="1" ht="10.199999999999999">
      <c r="A271" s="31"/>
      <c r="B271" s="32"/>
      <c r="C271" s="31"/>
      <c r="D271" s="144" t="s">
        <v>133</v>
      </c>
      <c r="E271" s="31"/>
      <c r="F271" s="145" t="s">
        <v>347</v>
      </c>
      <c r="G271" s="31"/>
      <c r="H271" s="31"/>
      <c r="I271" s="31"/>
      <c r="J271" s="31"/>
      <c r="K271" s="31"/>
      <c r="L271" s="32"/>
      <c r="M271" s="146"/>
      <c r="N271" s="147"/>
      <c r="O271" s="52"/>
      <c r="P271" s="52"/>
      <c r="Q271" s="52"/>
      <c r="R271" s="52"/>
      <c r="S271" s="52"/>
      <c r="T271" s="53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T271" s="19" t="s">
        <v>133</v>
      </c>
      <c r="AU271" s="19" t="s">
        <v>131</v>
      </c>
    </row>
    <row r="272" spans="1:65" s="2" customFormat="1" ht="16.5" customHeight="1">
      <c r="A272" s="31"/>
      <c r="B272" s="131"/>
      <c r="C272" s="132" t="s">
        <v>348</v>
      </c>
      <c r="D272" s="132" t="s">
        <v>125</v>
      </c>
      <c r="E272" s="133" t="s">
        <v>349</v>
      </c>
      <c r="F272" s="134" t="s">
        <v>350</v>
      </c>
      <c r="G272" s="135" t="s">
        <v>351</v>
      </c>
      <c r="H272" s="136">
        <v>7</v>
      </c>
      <c r="I272" s="137">
        <v>93.3</v>
      </c>
      <c r="J272" s="137">
        <f>ROUND(I272*H272,2)</f>
        <v>653.1</v>
      </c>
      <c r="K272" s="134" t="s">
        <v>129</v>
      </c>
      <c r="L272" s="32"/>
      <c r="M272" s="138" t="s">
        <v>3</v>
      </c>
      <c r="N272" s="139" t="s">
        <v>41</v>
      </c>
      <c r="O272" s="140">
        <v>0.17399999999999999</v>
      </c>
      <c r="P272" s="140">
        <f>O272*H272</f>
        <v>1.218</v>
      </c>
      <c r="Q272" s="140">
        <v>0</v>
      </c>
      <c r="R272" s="140">
        <f>Q272*H272</f>
        <v>0</v>
      </c>
      <c r="S272" s="140">
        <v>0</v>
      </c>
      <c r="T272" s="141">
        <f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42" t="s">
        <v>130</v>
      </c>
      <c r="AT272" s="142" t="s">
        <v>125</v>
      </c>
      <c r="AU272" s="142" t="s">
        <v>131</v>
      </c>
      <c r="AY272" s="19" t="s">
        <v>122</v>
      </c>
      <c r="BE272" s="143">
        <f>IF(N272="základní",J272,0)</f>
        <v>0</v>
      </c>
      <c r="BF272" s="143">
        <f>IF(N272="snížená",J272,0)</f>
        <v>653.1</v>
      </c>
      <c r="BG272" s="143">
        <f>IF(N272="zákl. přenesená",J272,0)</f>
        <v>0</v>
      </c>
      <c r="BH272" s="143">
        <f>IF(N272="sníž. přenesená",J272,0)</f>
        <v>0</v>
      </c>
      <c r="BI272" s="143">
        <f>IF(N272="nulová",J272,0)</f>
        <v>0</v>
      </c>
      <c r="BJ272" s="19" t="s">
        <v>131</v>
      </c>
      <c r="BK272" s="143">
        <f>ROUND(I272*H272,2)</f>
        <v>653.1</v>
      </c>
      <c r="BL272" s="19" t="s">
        <v>130</v>
      </c>
      <c r="BM272" s="142" t="s">
        <v>352</v>
      </c>
    </row>
    <row r="273" spans="1:65" s="2" customFormat="1" ht="10.199999999999999">
      <c r="A273" s="31"/>
      <c r="B273" s="32"/>
      <c r="C273" s="31"/>
      <c r="D273" s="144" t="s">
        <v>133</v>
      </c>
      <c r="E273" s="31"/>
      <c r="F273" s="145" t="s">
        <v>353</v>
      </c>
      <c r="G273" s="31"/>
      <c r="H273" s="31"/>
      <c r="I273" s="31"/>
      <c r="J273" s="31"/>
      <c r="K273" s="31"/>
      <c r="L273" s="32"/>
      <c r="M273" s="146"/>
      <c r="N273" s="147"/>
      <c r="O273" s="52"/>
      <c r="P273" s="52"/>
      <c r="Q273" s="52"/>
      <c r="R273" s="52"/>
      <c r="S273" s="52"/>
      <c r="T273" s="53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T273" s="19" t="s">
        <v>133</v>
      </c>
      <c r="AU273" s="19" t="s">
        <v>131</v>
      </c>
    </row>
    <row r="274" spans="1:65" s="13" customFormat="1" ht="10.199999999999999">
      <c r="B274" s="148"/>
      <c r="D274" s="149" t="s">
        <v>135</v>
      </c>
      <c r="E274" s="150" t="s">
        <v>3</v>
      </c>
      <c r="F274" s="151" t="s">
        <v>176</v>
      </c>
      <c r="H274" s="152">
        <v>7</v>
      </c>
      <c r="L274" s="148"/>
      <c r="M274" s="153"/>
      <c r="N274" s="154"/>
      <c r="O274" s="154"/>
      <c r="P274" s="154"/>
      <c r="Q274" s="154"/>
      <c r="R274" s="154"/>
      <c r="S274" s="154"/>
      <c r="T274" s="155"/>
      <c r="AT274" s="150" t="s">
        <v>135</v>
      </c>
      <c r="AU274" s="150" t="s">
        <v>131</v>
      </c>
      <c r="AV274" s="13" t="s">
        <v>131</v>
      </c>
      <c r="AW274" s="13" t="s">
        <v>30</v>
      </c>
      <c r="AX274" s="13" t="s">
        <v>69</v>
      </c>
      <c r="AY274" s="150" t="s">
        <v>122</v>
      </c>
    </row>
    <row r="275" spans="1:65" s="15" customFormat="1" ht="10.199999999999999">
      <c r="B275" s="163"/>
      <c r="D275" s="149" t="s">
        <v>135</v>
      </c>
      <c r="E275" s="164" t="s">
        <v>3</v>
      </c>
      <c r="F275" s="165" t="s">
        <v>151</v>
      </c>
      <c r="H275" s="166">
        <v>7</v>
      </c>
      <c r="L275" s="163"/>
      <c r="M275" s="167"/>
      <c r="N275" s="168"/>
      <c r="O275" s="168"/>
      <c r="P275" s="168"/>
      <c r="Q275" s="168"/>
      <c r="R275" s="168"/>
      <c r="S275" s="168"/>
      <c r="T275" s="169"/>
      <c r="AT275" s="164" t="s">
        <v>135</v>
      </c>
      <c r="AU275" s="164" t="s">
        <v>131</v>
      </c>
      <c r="AV275" s="15" t="s">
        <v>141</v>
      </c>
      <c r="AW275" s="15" t="s">
        <v>30</v>
      </c>
      <c r="AX275" s="15" t="s">
        <v>74</v>
      </c>
      <c r="AY275" s="164" t="s">
        <v>122</v>
      </c>
    </row>
    <row r="276" spans="1:65" s="2" customFormat="1" ht="16.5" customHeight="1">
      <c r="A276" s="31"/>
      <c r="B276" s="131"/>
      <c r="C276" s="132" t="s">
        <v>354</v>
      </c>
      <c r="D276" s="132" t="s">
        <v>125</v>
      </c>
      <c r="E276" s="133" t="s">
        <v>355</v>
      </c>
      <c r="F276" s="134" t="s">
        <v>356</v>
      </c>
      <c r="G276" s="135" t="s">
        <v>351</v>
      </c>
      <c r="H276" s="136">
        <v>2</v>
      </c>
      <c r="I276" s="137">
        <v>95.1</v>
      </c>
      <c r="J276" s="137">
        <f>ROUND(I276*H276,2)</f>
        <v>190.2</v>
      </c>
      <c r="K276" s="134" t="s">
        <v>129</v>
      </c>
      <c r="L276" s="32"/>
      <c r="M276" s="138" t="s">
        <v>3</v>
      </c>
      <c r="N276" s="139" t="s">
        <v>41</v>
      </c>
      <c r="O276" s="140">
        <v>0.113</v>
      </c>
      <c r="P276" s="140">
        <f>O276*H276</f>
        <v>0.22600000000000001</v>
      </c>
      <c r="Q276" s="140">
        <v>6.0000000000000002E-5</v>
      </c>
      <c r="R276" s="140">
        <f>Q276*H276</f>
        <v>1.2E-4</v>
      </c>
      <c r="S276" s="140">
        <v>0</v>
      </c>
      <c r="T276" s="141">
        <f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42" t="s">
        <v>130</v>
      </c>
      <c r="AT276" s="142" t="s">
        <v>125</v>
      </c>
      <c r="AU276" s="142" t="s">
        <v>131</v>
      </c>
      <c r="AY276" s="19" t="s">
        <v>122</v>
      </c>
      <c r="BE276" s="143">
        <f>IF(N276="základní",J276,0)</f>
        <v>0</v>
      </c>
      <c r="BF276" s="143">
        <f>IF(N276="snížená",J276,0)</f>
        <v>190.2</v>
      </c>
      <c r="BG276" s="143">
        <f>IF(N276="zákl. přenesená",J276,0)</f>
        <v>0</v>
      </c>
      <c r="BH276" s="143">
        <f>IF(N276="sníž. přenesená",J276,0)</f>
        <v>0</v>
      </c>
      <c r="BI276" s="143">
        <f>IF(N276="nulová",J276,0)</f>
        <v>0</v>
      </c>
      <c r="BJ276" s="19" t="s">
        <v>131</v>
      </c>
      <c r="BK276" s="143">
        <f>ROUND(I276*H276,2)</f>
        <v>190.2</v>
      </c>
      <c r="BL276" s="19" t="s">
        <v>130</v>
      </c>
      <c r="BM276" s="142" t="s">
        <v>357</v>
      </c>
    </row>
    <row r="277" spans="1:65" s="2" customFormat="1" ht="10.199999999999999">
      <c r="A277" s="31"/>
      <c r="B277" s="32"/>
      <c r="C277" s="31"/>
      <c r="D277" s="144" t="s">
        <v>133</v>
      </c>
      <c r="E277" s="31"/>
      <c r="F277" s="145" t="s">
        <v>358</v>
      </c>
      <c r="G277" s="31"/>
      <c r="H277" s="31"/>
      <c r="I277" s="31"/>
      <c r="J277" s="31"/>
      <c r="K277" s="31"/>
      <c r="L277" s="32"/>
      <c r="M277" s="146"/>
      <c r="N277" s="147"/>
      <c r="O277" s="52"/>
      <c r="P277" s="52"/>
      <c r="Q277" s="52"/>
      <c r="R277" s="52"/>
      <c r="S277" s="52"/>
      <c r="T277" s="53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T277" s="19" t="s">
        <v>133</v>
      </c>
      <c r="AU277" s="19" t="s">
        <v>131</v>
      </c>
    </row>
    <row r="278" spans="1:65" s="2" customFormat="1" ht="16.5" customHeight="1">
      <c r="A278" s="31"/>
      <c r="B278" s="131"/>
      <c r="C278" s="176" t="s">
        <v>359</v>
      </c>
      <c r="D278" s="176" t="s">
        <v>308</v>
      </c>
      <c r="E278" s="177" t="s">
        <v>360</v>
      </c>
      <c r="F278" s="178" t="s">
        <v>361</v>
      </c>
      <c r="G278" s="179" t="s">
        <v>351</v>
      </c>
      <c r="H278" s="180">
        <v>2</v>
      </c>
      <c r="I278" s="181">
        <v>745</v>
      </c>
      <c r="J278" s="181">
        <f>ROUND(I278*H278,2)</f>
        <v>1490</v>
      </c>
      <c r="K278" s="178" t="s">
        <v>129</v>
      </c>
      <c r="L278" s="182"/>
      <c r="M278" s="183" t="s">
        <v>3</v>
      </c>
      <c r="N278" s="184" t="s">
        <v>41</v>
      </c>
      <c r="O278" s="140">
        <v>0</v>
      </c>
      <c r="P278" s="140">
        <f>O278*H278</f>
        <v>0</v>
      </c>
      <c r="Q278" s="140">
        <v>2.7999999999999998E-4</v>
      </c>
      <c r="R278" s="140">
        <f>Q278*H278</f>
        <v>5.5999999999999995E-4</v>
      </c>
      <c r="S278" s="140">
        <v>0</v>
      </c>
      <c r="T278" s="141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42" t="s">
        <v>311</v>
      </c>
      <c r="AT278" s="142" t="s">
        <v>308</v>
      </c>
      <c r="AU278" s="142" t="s">
        <v>131</v>
      </c>
      <c r="AY278" s="19" t="s">
        <v>122</v>
      </c>
      <c r="BE278" s="143">
        <f>IF(N278="základní",J278,0)</f>
        <v>0</v>
      </c>
      <c r="BF278" s="143">
        <f>IF(N278="snížená",J278,0)</f>
        <v>1490</v>
      </c>
      <c r="BG278" s="143">
        <f>IF(N278="zákl. přenesená",J278,0)</f>
        <v>0</v>
      </c>
      <c r="BH278" s="143">
        <f>IF(N278="sníž. přenesená",J278,0)</f>
        <v>0</v>
      </c>
      <c r="BI278" s="143">
        <f>IF(N278="nulová",J278,0)</f>
        <v>0</v>
      </c>
      <c r="BJ278" s="19" t="s">
        <v>131</v>
      </c>
      <c r="BK278" s="143">
        <f>ROUND(I278*H278,2)</f>
        <v>1490</v>
      </c>
      <c r="BL278" s="19" t="s">
        <v>130</v>
      </c>
      <c r="BM278" s="142" t="s">
        <v>362</v>
      </c>
    </row>
    <row r="279" spans="1:65" s="2" customFormat="1" ht="16.5" customHeight="1">
      <c r="A279" s="31"/>
      <c r="B279" s="131"/>
      <c r="C279" s="132" t="s">
        <v>363</v>
      </c>
      <c r="D279" s="132" t="s">
        <v>125</v>
      </c>
      <c r="E279" s="133" t="s">
        <v>364</v>
      </c>
      <c r="F279" s="134" t="s">
        <v>365</v>
      </c>
      <c r="G279" s="135" t="s">
        <v>169</v>
      </c>
      <c r="H279" s="136">
        <v>11</v>
      </c>
      <c r="I279" s="137">
        <v>26.5</v>
      </c>
      <c r="J279" s="137">
        <f>ROUND(I279*H279,2)</f>
        <v>291.5</v>
      </c>
      <c r="K279" s="134" t="s">
        <v>129</v>
      </c>
      <c r="L279" s="32"/>
      <c r="M279" s="138" t="s">
        <v>3</v>
      </c>
      <c r="N279" s="139" t="s">
        <v>41</v>
      </c>
      <c r="O279" s="140">
        <v>4.8000000000000001E-2</v>
      </c>
      <c r="P279" s="140">
        <f>O279*H279</f>
        <v>0.52800000000000002</v>
      </c>
      <c r="Q279" s="140">
        <v>0</v>
      </c>
      <c r="R279" s="140">
        <f>Q279*H279</f>
        <v>0</v>
      </c>
      <c r="S279" s="140">
        <v>0</v>
      </c>
      <c r="T279" s="141">
        <f>S279*H279</f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42" t="s">
        <v>130</v>
      </c>
      <c r="AT279" s="142" t="s">
        <v>125</v>
      </c>
      <c r="AU279" s="142" t="s">
        <v>131</v>
      </c>
      <c r="AY279" s="19" t="s">
        <v>122</v>
      </c>
      <c r="BE279" s="143">
        <f>IF(N279="základní",J279,0)</f>
        <v>0</v>
      </c>
      <c r="BF279" s="143">
        <f>IF(N279="snížená",J279,0)</f>
        <v>291.5</v>
      </c>
      <c r="BG279" s="143">
        <f>IF(N279="zákl. přenesená",J279,0)</f>
        <v>0</v>
      </c>
      <c r="BH279" s="143">
        <f>IF(N279="sníž. přenesená",J279,0)</f>
        <v>0</v>
      </c>
      <c r="BI279" s="143">
        <f>IF(N279="nulová",J279,0)</f>
        <v>0</v>
      </c>
      <c r="BJ279" s="19" t="s">
        <v>131</v>
      </c>
      <c r="BK279" s="143">
        <f>ROUND(I279*H279,2)</f>
        <v>291.5</v>
      </c>
      <c r="BL279" s="19" t="s">
        <v>130</v>
      </c>
      <c r="BM279" s="142" t="s">
        <v>366</v>
      </c>
    </row>
    <row r="280" spans="1:65" s="2" customFormat="1" ht="10.199999999999999">
      <c r="A280" s="31"/>
      <c r="B280" s="32"/>
      <c r="C280" s="31"/>
      <c r="D280" s="144" t="s">
        <v>133</v>
      </c>
      <c r="E280" s="31"/>
      <c r="F280" s="145" t="s">
        <v>367</v>
      </c>
      <c r="G280" s="31"/>
      <c r="H280" s="31"/>
      <c r="I280" s="31"/>
      <c r="J280" s="31"/>
      <c r="K280" s="31"/>
      <c r="L280" s="32"/>
      <c r="M280" s="146"/>
      <c r="N280" s="147"/>
      <c r="O280" s="52"/>
      <c r="P280" s="52"/>
      <c r="Q280" s="52"/>
      <c r="R280" s="52"/>
      <c r="S280" s="52"/>
      <c r="T280" s="53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T280" s="19" t="s">
        <v>133</v>
      </c>
      <c r="AU280" s="19" t="s">
        <v>131</v>
      </c>
    </row>
    <row r="281" spans="1:65" s="2" customFormat="1" ht="24.15" customHeight="1">
      <c r="A281" s="31"/>
      <c r="B281" s="131"/>
      <c r="C281" s="132" t="s">
        <v>368</v>
      </c>
      <c r="D281" s="132" t="s">
        <v>125</v>
      </c>
      <c r="E281" s="133" t="s">
        <v>369</v>
      </c>
      <c r="F281" s="134" t="s">
        <v>370</v>
      </c>
      <c r="G281" s="135" t="s">
        <v>316</v>
      </c>
      <c r="H281" s="136">
        <v>87.688000000000002</v>
      </c>
      <c r="I281" s="137">
        <v>1.84</v>
      </c>
      <c r="J281" s="137">
        <f>ROUND(I281*H281,2)</f>
        <v>161.35</v>
      </c>
      <c r="K281" s="134" t="s">
        <v>129</v>
      </c>
      <c r="L281" s="32"/>
      <c r="M281" s="138" t="s">
        <v>3</v>
      </c>
      <c r="N281" s="139" t="s">
        <v>41</v>
      </c>
      <c r="O281" s="140">
        <v>0</v>
      </c>
      <c r="P281" s="140">
        <f>O281*H281</f>
        <v>0</v>
      </c>
      <c r="Q281" s="140">
        <v>0</v>
      </c>
      <c r="R281" s="140">
        <f>Q281*H281</f>
        <v>0</v>
      </c>
      <c r="S281" s="140">
        <v>0</v>
      </c>
      <c r="T281" s="141">
        <f>S281*H281</f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42" t="s">
        <v>130</v>
      </c>
      <c r="AT281" s="142" t="s">
        <v>125</v>
      </c>
      <c r="AU281" s="142" t="s">
        <v>131</v>
      </c>
      <c r="AY281" s="19" t="s">
        <v>122</v>
      </c>
      <c r="BE281" s="143">
        <f>IF(N281="základní",J281,0)</f>
        <v>0</v>
      </c>
      <c r="BF281" s="143">
        <f>IF(N281="snížená",J281,0)</f>
        <v>161.35</v>
      </c>
      <c r="BG281" s="143">
        <f>IF(N281="zákl. přenesená",J281,0)</f>
        <v>0</v>
      </c>
      <c r="BH281" s="143">
        <f>IF(N281="sníž. přenesená",J281,0)</f>
        <v>0</v>
      </c>
      <c r="BI281" s="143">
        <f>IF(N281="nulová",J281,0)</f>
        <v>0</v>
      </c>
      <c r="BJ281" s="19" t="s">
        <v>131</v>
      </c>
      <c r="BK281" s="143">
        <f>ROUND(I281*H281,2)</f>
        <v>161.35</v>
      </c>
      <c r="BL281" s="19" t="s">
        <v>130</v>
      </c>
      <c r="BM281" s="142" t="s">
        <v>371</v>
      </c>
    </row>
    <row r="282" spans="1:65" s="2" customFormat="1" ht="10.199999999999999">
      <c r="A282" s="31"/>
      <c r="B282" s="32"/>
      <c r="C282" s="31"/>
      <c r="D282" s="144" t="s">
        <v>133</v>
      </c>
      <c r="E282" s="31"/>
      <c r="F282" s="145" t="s">
        <v>372</v>
      </c>
      <c r="G282" s="31"/>
      <c r="H282" s="31"/>
      <c r="I282" s="31"/>
      <c r="J282" s="31"/>
      <c r="K282" s="31"/>
      <c r="L282" s="32"/>
      <c r="M282" s="146"/>
      <c r="N282" s="147"/>
      <c r="O282" s="52"/>
      <c r="P282" s="52"/>
      <c r="Q282" s="52"/>
      <c r="R282" s="52"/>
      <c r="S282" s="52"/>
      <c r="T282" s="53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T282" s="19" t="s">
        <v>133</v>
      </c>
      <c r="AU282" s="19" t="s">
        <v>131</v>
      </c>
    </row>
    <row r="283" spans="1:65" s="12" customFormat="1" ht="22.8" customHeight="1">
      <c r="B283" s="119"/>
      <c r="D283" s="120" t="s">
        <v>68</v>
      </c>
      <c r="E283" s="129" t="s">
        <v>373</v>
      </c>
      <c r="F283" s="129" t="s">
        <v>374</v>
      </c>
      <c r="J283" s="130">
        <f>BK283</f>
        <v>20639.370000000003</v>
      </c>
      <c r="L283" s="119"/>
      <c r="M283" s="123"/>
      <c r="N283" s="124"/>
      <c r="O283" s="124"/>
      <c r="P283" s="125">
        <f>SUM(P284:P323)</f>
        <v>23.300799999999995</v>
      </c>
      <c r="Q283" s="124"/>
      <c r="R283" s="125">
        <f>SUM(R284:R323)</f>
        <v>2.5805200000000004E-2</v>
      </c>
      <c r="S283" s="124"/>
      <c r="T283" s="126">
        <f>SUM(T284:T323)</f>
        <v>4.9699999999999996E-3</v>
      </c>
      <c r="AR283" s="120" t="s">
        <v>131</v>
      </c>
      <c r="AT283" s="127" t="s">
        <v>68</v>
      </c>
      <c r="AU283" s="127" t="s">
        <v>74</v>
      </c>
      <c r="AY283" s="120" t="s">
        <v>122</v>
      </c>
      <c r="BK283" s="128">
        <f>SUM(BK284:BK323)</f>
        <v>20639.370000000003</v>
      </c>
    </row>
    <row r="284" spans="1:65" s="2" customFormat="1" ht="16.5" customHeight="1">
      <c r="A284" s="31"/>
      <c r="B284" s="131"/>
      <c r="C284" s="132" t="s">
        <v>375</v>
      </c>
      <c r="D284" s="132" t="s">
        <v>125</v>
      </c>
      <c r="E284" s="133" t="s">
        <v>376</v>
      </c>
      <c r="F284" s="134" t="s">
        <v>377</v>
      </c>
      <c r="G284" s="135" t="s">
        <v>378</v>
      </c>
      <c r="H284" s="136">
        <v>1</v>
      </c>
      <c r="I284" s="137">
        <v>3600</v>
      </c>
      <c r="J284" s="137">
        <f>ROUND(I284*H284,2)</f>
        <v>3600</v>
      </c>
      <c r="K284" s="134" t="s">
        <v>3</v>
      </c>
      <c r="L284" s="32"/>
      <c r="M284" s="138" t="s">
        <v>3</v>
      </c>
      <c r="N284" s="139" t="s">
        <v>41</v>
      </c>
      <c r="O284" s="140">
        <v>0.20399999999999999</v>
      </c>
      <c r="P284" s="140">
        <f>O284*H284</f>
        <v>0.20399999999999999</v>
      </c>
      <c r="Q284" s="140">
        <v>0</v>
      </c>
      <c r="R284" s="140">
        <f>Q284*H284</f>
        <v>0</v>
      </c>
      <c r="S284" s="140">
        <v>4.9699999999999996E-3</v>
      </c>
      <c r="T284" s="141">
        <f>S284*H284</f>
        <v>4.9699999999999996E-3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42" t="s">
        <v>130</v>
      </c>
      <c r="AT284" s="142" t="s">
        <v>125</v>
      </c>
      <c r="AU284" s="142" t="s">
        <v>131</v>
      </c>
      <c r="AY284" s="19" t="s">
        <v>122</v>
      </c>
      <c r="BE284" s="143">
        <f>IF(N284="základní",J284,0)</f>
        <v>0</v>
      </c>
      <c r="BF284" s="143">
        <f>IF(N284="snížená",J284,0)</f>
        <v>3600</v>
      </c>
      <c r="BG284" s="143">
        <f>IF(N284="zákl. přenesená",J284,0)</f>
        <v>0</v>
      </c>
      <c r="BH284" s="143">
        <f>IF(N284="sníž. přenesená",J284,0)</f>
        <v>0</v>
      </c>
      <c r="BI284" s="143">
        <f>IF(N284="nulová",J284,0)</f>
        <v>0</v>
      </c>
      <c r="BJ284" s="19" t="s">
        <v>131</v>
      </c>
      <c r="BK284" s="143">
        <f>ROUND(I284*H284,2)</f>
        <v>3600</v>
      </c>
      <c r="BL284" s="19" t="s">
        <v>130</v>
      </c>
      <c r="BM284" s="142" t="s">
        <v>379</v>
      </c>
    </row>
    <row r="285" spans="1:65" s="2" customFormat="1" ht="16.5" customHeight="1">
      <c r="A285" s="31"/>
      <c r="B285" s="131"/>
      <c r="C285" s="132" t="s">
        <v>380</v>
      </c>
      <c r="D285" s="132" t="s">
        <v>125</v>
      </c>
      <c r="E285" s="133" t="s">
        <v>381</v>
      </c>
      <c r="F285" s="134" t="s">
        <v>382</v>
      </c>
      <c r="G285" s="135" t="s">
        <v>169</v>
      </c>
      <c r="H285" s="136">
        <v>7.5</v>
      </c>
      <c r="I285" s="137">
        <v>210</v>
      </c>
      <c r="J285" s="137">
        <f>ROUND(I285*H285,2)</f>
        <v>1575</v>
      </c>
      <c r="K285" s="134" t="s">
        <v>129</v>
      </c>
      <c r="L285" s="32"/>
      <c r="M285" s="138" t="s">
        <v>3</v>
      </c>
      <c r="N285" s="139" t="s">
        <v>41</v>
      </c>
      <c r="O285" s="140">
        <v>0.37</v>
      </c>
      <c r="P285" s="140">
        <f>O285*H285</f>
        <v>2.7749999999999999</v>
      </c>
      <c r="Q285" s="140">
        <v>3.4000000000000002E-4</v>
      </c>
      <c r="R285" s="140">
        <f>Q285*H285</f>
        <v>2.5500000000000002E-3</v>
      </c>
      <c r="S285" s="140">
        <v>0</v>
      </c>
      <c r="T285" s="141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42" t="s">
        <v>130</v>
      </c>
      <c r="AT285" s="142" t="s">
        <v>125</v>
      </c>
      <c r="AU285" s="142" t="s">
        <v>131</v>
      </c>
      <c r="AY285" s="19" t="s">
        <v>122</v>
      </c>
      <c r="BE285" s="143">
        <f>IF(N285="základní",J285,0)</f>
        <v>0</v>
      </c>
      <c r="BF285" s="143">
        <f>IF(N285="snížená",J285,0)</f>
        <v>1575</v>
      </c>
      <c r="BG285" s="143">
        <f>IF(N285="zákl. přenesená",J285,0)</f>
        <v>0</v>
      </c>
      <c r="BH285" s="143">
        <f>IF(N285="sníž. přenesená",J285,0)</f>
        <v>0</v>
      </c>
      <c r="BI285" s="143">
        <f>IF(N285="nulová",J285,0)</f>
        <v>0</v>
      </c>
      <c r="BJ285" s="19" t="s">
        <v>131</v>
      </c>
      <c r="BK285" s="143">
        <f>ROUND(I285*H285,2)</f>
        <v>1575</v>
      </c>
      <c r="BL285" s="19" t="s">
        <v>130</v>
      </c>
      <c r="BM285" s="142" t="s">
        <v>383</v>
      </c>
    </row>
    <row r="286" spans="1:65" s="2" customFormat="1" ht="10.199999999999999">
      <c r="A286" s="31"/>
      <c r="B286" s="32"/>
      <c r="C286" s="31"/>
      <c r="D286" s="144" t="s">
        <v>133</v>
      </c>
      <c r="E286" s="31"/>
      <c r="F286" s="145" t="s">
        <v>384</v>
      </c>
      <c r="G286" s="31"/>
      <c r="H286" s="31"/>
      <c r="I286" s="31"/>
      <c r="J286" s="31"/>
      <c r="K286" s="31"/>
      <c r="L286" s="32"/>
      <c r="M286" s="146"/>
      <c r="N286" s="147"/>
      <c r="O286" s="52"/>
      <c r="P286" s="52"/>
      <c r="Q286" s="52"/>
      <c r="R286" s="52"/>
      <c r="S286" s="52"/>
      <c r="T286" s="53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T286" s="19" t="s">
        <v>133</v>
      </c>
      <c r="AU286" s="19" t="s">
        <v>131</v>
      </c>
    </row>
    <row r="287" spans="1:65" s="16" customFormat="1" ht="10.199999999999999">
      <c r="B287" s="170"/>
      <c r="D287" s="149" t="s">
        <v>135</v>
      </c>
      <c r="E287" s="171" t="s">
        <v>3</v>
      </c>
      <c r="F287" s="172" t="s">
        <v>385</v>
      </c>
      <c r="H287" s="171" t="s">
        <v>3</v>
      </c>
      <c r="L287" s="170"/>
      <c r="M287" s="173"/>
      <c r="N287" s="174"/>
      <c r="O287" s="174"/>
      <c r="P287" s="174"/>
      <c r="Q287" s="174"/>
      <c r="R287" s="174"/>
      <c r="S287" s="174"/>
      <c r="T287" s="175"/>
      <c r="AT287" s="171" t="s">
        <v>135</v>
      </c>
      <c r="AU287" s="171" t="s">
        <v>131</v>
      </c>
      <c r="AV287" s="16" t="s">
        <v>74</v>
      </c>
      <c r="AW287" s="16" t="s">
        <v>30</v>
      </c>
      <c r="AX287" s="16" t="s">
        <v>69</v>
      </c>
      <c r="AY287" s="171" t="s">
        <v>122</v>
      </c>
    </row>
    <row r="288" spans="1:65" s="13" customFormat="1" ht="10.199999999999999">
      <c r="B288" s="148"/>
      <c r="D288" s="149" t="s">
        <v>135</v>
      </c>
      <c r="E288" s="150" t="s">
        <v>3</v>
      </c>
      <c r="F288" s="151" t="s">
        <v>386</v>
      </c>
      <c r="H288" s="152">
        <v>7.5</v>
      </c>
      <c r="L288" s="148"/>
      <c r="M288" s="153"/>
      <c r="N288" s="154"/>
      <c r="O288" s="154"/>
      <c r="P288" s="154"/>
      <c r="Q288" s="154"/>
      <c r="R288" s="154"/>
      <c r="S288" s="154"/>
      <c r="T288" s="155"/>
      <c r="AT288" s="150" t="s">
        <v>135</v>
      </c>
      <c r="AU288" s="150" t="s">
        <v>131</v>
      </c>
      <c r="AV288" s="13" t="s">
        <v>131</v>
      </c>
      <c r="AW288" s="13" t="s">
        <v>30</v>
      </c>
      <c r="AX288" s="13" t="s">
        <v>69</v>
      </c>
      <c r="AY288" s="150" t="s">
        <v>122</v>
      </c>
    </row>
    <row r="289" spans="1:65" s="15" customFormat="1" ht="10.199999999999999">
      <c r="B289" s="163"/>
      <c r="D289" s="149" t="s">
        <v>135</v>
      </c>
      <c r="E289" s="164" t="s">
        <v>3</v>
      </c>
      <c r="F289" s="165" t="s">
        <v>151</v>
      </c>
      <c r="H289" s="166">
        <v>7.5</v>
      </c>
      <c r="L289" s="163"/>
      <c r="M289" s="167"/>
      <c r="N289" s="168"/>
      <c r="O289" s="168"/>
      <c r="P289" s="168"/>
      <c r="Q289" s="168"/>
      <c r="R289" s="168"/>
      <c r="S289" s="168"/>
      <c r="T289" s="169"/>
      <c r="AT289" s="164" t="s">
        <v>135</v>
      </c>
      <c r="AU289" s="164" t="s">
        <v>131</v>
      </c>
      <c r="AV289" s="15" t="s">
        <v>141</v>
      </c>
      <c r="AW289" s="15" t="s">
        <v>30</v>
      </c>
      <c r="AX289" s="15" t="s">
        <v>74</v>
      </c>
      <c r="AY289" s="164" t="s">
        <v>122</v>
      </c>
    </row>
    <row r="290" spans="1:65" s="2" customFormat="1" ht="16.5" customHeight="1">
      <c r="A290" s="31"/>
      <c r="B290" s="131"/>
      <c r="C290" s="176" t="s">
        <v>387</v>
      </c>
      <c r="D290" s="176" t="s">
        <v>308</v>
      </c>
      <c r="E290" s="177" t="s">
        <v>388</v>
      </c>
      <c r="F290" s="178" t="s">
        <v>389</v>
      </c>
      <c r="G290" s="179" t="s">
        <v>169</v>
      </c>
      <c r="H290" s="180">
        <v>8.1</v>
      </c>
      <c r="I290" s="181">
        <v>40.9</v>
      </c>
      <c r="J290" s="181">
        <f>ROUND(I290*H290,2)</f>
        <v>331.29</v>
      </c>
      <c r="K290" s="178" t="s">
        <v>129</v>
      </c>
      <c r="L290" s="182"/>
      <c r="M290" s="183" t="s">
        <v>3</v>
      </c>
      <c r="N290" s="184" t="s">
        <v>41</v>
      </c>
      <c r="O290" s="140">
        <v>0</v>
      </c>
      <c r="P290" s="140">
        <f>O290*H290</f>
        <v>0</v>
      </c>
      <c r="Q290" s="140">
        <v>1.2999999999999999E-4</v>
      </c>
      <c r="R290" s="140">
        <f>Q290*H290</f>
        <v>1.0529999999999999E-3</v>
      </c>
      <c r="S290" s="140">
        <v>0</v>
      </c>
      <c r="T290" s="141">
        <f>S290*H290</f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42" t="s">
        <v>311</v>
      </c>
      <c r="AT290" s="142" t="s">
        <v>308</v>
      </c>
      <c r="AU290" s="142" t="s">
        <v>131</v>
      </c>
      <c r="AY290" s="19" t="s">
        <v>122</v>
      </c>
      <c r="BE290" s="143">
        <f>IF(N290="základní",J290,0)</f>
        <v>0</v>
      </c>
      <c r="BF290" s="143">
        <f>IF(N290="snížená",J290,0)</f>
        <v>331.29</v>
      </c>
      <c r="BG290" s="143">
        <f>IF(N290="zákl. přenesená",J290,0)</f>
        <v>0</v>
      </c>
      <c r="BH290" s="143">
        <f>IF(N290="sníž. přenesená",J290,0)</f>
        <v>0</v>
      </c>
      <c r="BI290" s="143">
        <f>IF(N290="nulová",J290,0)</f>
        <v>0</v>
      </c>
      <c r="BJ290" s="19" t="s">
        <v>131</v>
      </c>
      <c r="BK290" s="143">
        <f>ROUND(I290*H290,2)</f>
        <v>331.29</v>
      </c>
      <c r="BL290" s="19" t="s">
        <v>130</v>
      </c>
      <c r="BM290" s="142" t="s">
        <v>390</v>
      </c>
    </row>
    <row r="291" spans="1:65" s="16" customFormat="1" ht="10.199999999999999">
      <c r="B291" s="170"/>
      <c r="D291" s="149" t="s">
        <v>135</v>
      </c>
      <c r="E291" s="171" t="s">
        <v>3</v>
      </c>
      <c r="F291" s="172" t="s">
        <v>385</v>
      </c>
      <c r="H291" s="171" t="s">
        <v>3</v>
      </c>
      <c r="L291" s="170"/>
      <c r="M291" s="173"/>
      <c r="N291" s="174"/>
      <c r="O291" s="174"/>
      <c r="P291" s="174"/>
      <c r="Q291" s="174"/>
      <c r="R291" s="174"/>
      <c r="S291" s="174"/>
      <c r="T291" s="175"/>
      <c r="AT291" s="171" t="s">
        <v>135</v>
      </c>
      <c r="AU291" s="171" t="s">
        <v>131</v>
      </c>
      <c r="AV291" s="16" t="s">
        <v>74</v>
      </c>
      <c r="AW291" s="16" t="s">
        <v>30</v>
      </c>
      <c r="AX291" s="16" t="s">
        <v>69</v>
      </c>
      <c r="AY291" s="171" t="s">
        <v>122</v>
      </c>
    </row>
    <row r="292" spans="1:65" s="13" customFormat="1" ht="10.199999999999999">
      <c r="B292" s="148"/>
      <c r="D292" s="149" t="s">
        <v>135</v>
      </c>
      <c r="E292" s="150" t="s">
        <v>3</v>
      </c>
      <c r="F292" s="151" t="s">
        <v>391</v>
      </c>
      <c r="H292" s="152">
        <v>8.1</v>
      </c>
      <c r="L292" s="148"/>
      <c r="M292" s="153"/>
      <c r="N292" s="154"/>
      <c r="O292" s="154"/>
      <c r="P292" s="154"/>
      <c r="Q292" s="154"/>
      <c r="R292" s="154"/>
      <c r="S292" s="154"/>
      <c r="T292" s="155"/>
      <c r="AT292" s="150" t="s">
        <v>135</v>
      </c>
      <c r="AU292" s="150" t="s">
        <v>131</v>
      </c>
      <c r="AV292" s="13" t="s">
        <v>131</v>
      </c>
      <c r="AW292" s="13" t="s">
        <v>30</v>
      </c>
      <c r="AX292" s="13" t="s">
        <v>69</v>
      </c>
      <c r="AY292" s="150" t="s">
        <v>122</v>
      </c>
    </row>
    <row r="293" spans="1:65" s="15" customFormat="1" ht="10.199999999999999">
      <c r="B293" s="163"/>
      <c r="D293" s="149" t="s">
        <v>135</v>
      </c>
      <c r="E293" s="164" t="s">
        <v>3</v>
      </c>
      <c r="F293" s="165" t="s">
        <v>151</v>
      </c>
      <c r="H293" s="166">
        <v>8.1</v>
      </c>
      <c r="L293" s="163"/>
      <c r="M293" s="167"/>
      <c r="N293" s="168"/>
      <c r="O293" s="168"/>
      <c r="P293" s="168"/>
      <c r="Q293" s="168"/>
      <c r="R293" s="168"/>
      <c r="S293" s="168"/>
      <c r="T293" s="169"/>
      <c r="AT293" s="164" t="s">
        <v>135</v>
      </c>
      <c r="AU293" s="164" t="s">
        <v>131</v>
      </c>
      <c r="AV293" s="15" t="s">
        <v>141</v>
      </c>
      <c r="AW293" s="15" t="s">
        <v>30</v>
      </c>
      <c r="AX293" s="15" t="s">
        <v>74</v>
      </c>
      <c r="AY293" s="164" t="s">
        <v>122</v>
      </c>
    </row>
    <row r="294" spans="1:65" s="2" customFormat="1" ht="16.5" customHeight="1">
      <c r="A294" s="31"/>
      <c r="B294" s="131"/>
      <c r="C294" s="132" t="s">
        <v>392</v>
      </c>
      <c r="D294" s="132" t="s">
        <v>125</v>
      </c>
      <c r="E294" s="133" t="s">
        <v>393</v>
      </c>
      <c r="F294" s="134" t="s">
        <v>394</v>
      </c>
      <c r="G294" s="135" t="s">
        <v>169</v>
      </c>
      <c r="H294" s="136">
        <v>18.399999999999999</v>
      </c>
      <c r="I294" s="137">
        <v>230</v>
      </c>
      <c r="J294" s="137">
        <f>ROUND(I294*H294,2)</f>
        <v>4232</v>
      </c>
      <c r="K294" s="134" t="s">
        <v>129</v>
      </c>
      <c r="L294" s="32"/>
      <c r="M294" s="138" t="s">
        <v>3</v>
      </c>
      <c r="N294" s="139" t="s">
        <v>41</v>
      </c>
      <c r="O294" s="140">
        <v>0.40500000000000003</v>
      </c>
      <c r="P294" s="140">
        <f>O294*H294</f>
        <v>7.452</v>
      </c>
      <c r="Q294" s="140">
        <v>4.2999999999999999E-4</v>
      </c>
      <c r="R294" s="140">
        <f>Q294*H294</f>
        <v>7.9119999999999989E-3</v>
      </c>
      <c r="S294" s="140">
        <v>0</v>
      </c>
      <c r="T294" s="141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42" t="s">
        <v>130</v>
      </c>
      <c r="AT294" s="142" t="s">
        <v>125</v>
      </c>
      <c r="AU294" s="142" t="s">
        <v>131</v>
      </c>
      <c r="AY294" s="19" t="s">
        <v>122</v>
      </c>
      <c r="BE294" s="143">
        <f>IF(N294="základní",J294,0)</f>
        <v>0</v>
      </c>
      <c r="BF294" s="143">
        <f>IF(N294="snížená",J294,0)</f>
        <v>4232</v>
      </c>
      <c r="BG294" s="143">
        <f>IF(N294="zákl. přenesená",J294,0)</f>
        <v>0</v>
      </c>
      <c r="BH294" s="143">
        <f>IF(N294="sníž. přenesená",J294,0)</f>
        <v>0</v>
      </c>
      <c r="BI294" s="143">
        <f>IF(N294="nulová",J294,0)</f>
        <v>0</v>
      </c>
      <c r="BJ294" s="19" t="s">
        <v>131</v>
      </c>
      <c r="BK294" s="143">
        <f>ROUND(I294*H294,2)</f>
        <v>4232</v>
      </c>
      <c r="BL294" s="19" t="s">
        <v>130</v>
      </c>
      <c r="BM294" s="142" t="s">
        <v>395</v>
      </c>
    </row>
    <row r="295" spans="1:65" s="2" customFormat="1" ht="10.199999999999999">
      <c r="A295" s="31"/>
      <c r="B295" s="32"/>
      <c r="C295" s="31"/>
      <c r="D295" s="144" t="s">
        <v>133</v>
      </c>
      <c r="E295" s="31"/>
      <c r="F295" s="145" t="s">
        <v>396</v>
      </c>
      <c r="G295" s="31"/>
      <c r="H295" s="31"/>
      <c r="I295" s="31"/>
      <c r="J295" s="31"/>
      <c r="K295" s="31"/>
      <c r="L295" s="32"/>
      <c r="M295" s="146"/>
      <c r="N295" s="147"/>
      <c r="O295" s="52"/>
      <c r="P295" s="52"/>
      <c r="Q295" s="52"/>
      <c r="R295" s="52"/>
      <c r="S295" s="52"/>
      <c r="T295" s="53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T295" s="19" t="s">
        <v>133</v>
      </c>
      <c r="AU295" s="19" t="s">
        <v>131</v>
      </c>
    </row>
    <row r="296" spans="1:65" s="16" customFormat="1" ht="10.199999999999999">
      <c r="B296" s="170"/>
      <c r="D296" s="149" t="s">
        <v>135</v>
      </c>
      <c r="E296" s="171" t="s">
        <v>3</v>
      </c>
      <c r="F296" s="172" t="s">
        <v>385</v>
      </c>
      <c r="H296" s="171" t="s">
        <v>3</v>
      </c>
      <c r="L296" s="170"/>
      <c r="M296" s="173"/>
      <c r="N296" s="174"/>
      <c r="O296" s="174"/>
      <c r="P296" s="174"/>
      <c r="Q296" s="174"/>
      <c r="R296" s="174"/>
      <c r="S296" s="174"/>
      <c r="T296" s="175"/>
      <c r="AT296" s="171" t="s">
        <v>135</v>
      </c>
      <c r="AU296" s="171" t="s">
        <v>131</v>
      </c>
      <c r="AV296" s="16" t="s">
        <v>74</v>
      </c>
      <c r="AW296" s="16" t="s">
        <v>30</v>
      </c>
      <c r="AX296" s="16" t="s">
        <v>69</v>
      </c>
      <c r="AY296" s="171" t="s">
        <v>122</v>
      </c>
    </row>
    <row r="297" spans="1:65" s="13" customFormat="1" ht="10.199999999999999">
      <c r="B297" s="148"/>
      <c r="D297" s="149" t="s">
        <v>135</v>
      </c>
      <c r="E297" s="150" t="s">
        <v>3</v>
      </c>
      <c r="F297" s="151" t="s">
        <v>397</v>
      </c>
      <c r="H297" s="152">
        <v>18.399999999999999</v>
      </c>
      <c r="L297" s="148"/>
      <c r="M297" s="153"/>
      <c r="N297" s="154"/>
      <c r="O297" s="154"/>
      <c r="P297" s="154"/>
      <c r="Q297" s="154"/>
      <c r="R297" s="154"/>
      <c r="S297" s="154"/>
      <c r="T297" s="155"/>
      <c r="AT297" s="150" t="s">
        <v>135</v>
      </c>
      <c r="AU297" s="150" t="s">
        <v>131</v>
      </c>
      <c r="AV297" s="13" t="s">
        <v>131</v>
      </c>
      <c r="AW297" s="13" t="s">
        <v>30</v>
      </c>
      <c r="AX297" s="13" t="s">
        <v>69</v>
      </c>
      <c r="AY297" s="150" t="s">
        <v>122</v>
      </c>
    </row>
    <row r="298" spans="1:65" s="15" customFormat="1" ht="10.199999999999999">
      <c r="B298" s="163"/>
      <c r="D298" s="149" t="s">
        <v>135</v>
      </c>
      <c r="E298" s="164" t="s">
        <v>3</v>
      </c>
      <c r="F298" s="165" t="s">
        <v>151</v>
      </c>
      <c r="H298" s="166">
        <v>18.399999999999999</v>
      </c>
      <c r="L298" s="163"/>
      <c r="M298" s="167"/>
      <c r="N298" s="168"/>
      <c r="O298" s="168"/>
      <c r="P298" s="168"/>
      <c r="Q298" s="168"/>
      <c r="R298" s="168"/>
      <c r="S298" s="168"/>
      <c r="T298" s="169"/>
      <c r="AT298" s="164" t="s">
        <v>135</v>
      </c>
      <c r="AU298" s="164" t="s">
        <v>131</v>
      </c>
      <c r="AV298" s="15" t="s">
        <v>141</v>
      </c>
      <c r="AW298" s="15" t="s">
        <v>30</v>
      </c>
      <c r="AX298" s="15" t="s">
        <v>74</v>
      </c>
      <c r="AY298" s="164" t="s">
        <v>122</v>
      </c>
    </row>
    <row r="299" spans="1:65" s="2" customFormat="1" ht="16.5" customHeight="1">
      <c r="A299" s="31"/>
      <c r="B299" s="131"/>
      <c r="C299" s="176" t="s">
        <v>398</v>
      </c>
      <c r="D299" s="176" t="s">
        <v>308</v>
      </c>
      <c r="E299" s="177" t="s">
        <v>399</v>
      </c>
      <c r="F299" s="178" t="s">
        <v>400</v>
      </c>
      <c r="G299" s="179" t="s">
        <v>169</v>
      </c>
      <c r="H299" s="180">
        <v>20.239999999999998</v>
      </c>
      <c r="I299" s="181">
        <v>63.7</v>
      </c>
      <c r="J299" s="181">
        <f>ROUND(I299*H299,2)</f>
        <v>1289.29</v>
      </c>
      <c r="K299" s="178" t="s">
        <v>129</v>
      </c>
      <c r="L299" s="182"/>
      <c r="M299" s="183" t="s">
        <v>3</v>
      </c>
      <c r="N299" s="184" t="s">
        <v>41</v>
      </c>
      <c r="O299" s="140">
        <v>0</v>
      </c>
      <c r="P299" s="140">
        <f>O299*H299</f>
        <v>0</v>
      </c>
      <c r="Q299" s="140">
        <v>3.8000000000000002E-4</v>
      </c>
      <c r="R299" s="140">
        <f>Q299*H299</f>
        <v>7.6911999999999996E-3</v>
      </c>
      <c r="S299" s="140">
        <v>0</v>
      </c>
      <c r="T299" s="141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42" t="s">
        <v>311</v>
      </c>
      <c r="AT299" s="142" t="s">
        <v>308</v>
      </c>
      <c r="AU299" s="142" t="s">
        <v>131</v>
      </c>
      <c r="AY299" s="19" t="s">
        <v>122</v>
      </c>
      <c r="BE299" s="143">
        <f>IF(N299="základní",J299,0)</f>
        <v>0</v>
      </c>
      <c r="BF299" s="143">
        <f>IF(N299="snížená",J299,0)</f>
        <v>1289.29</v>
      </c>
      <c r="BG299" s="143">
        <f>IF(N299="zákl. přenesená",J299,0)</f>
        <v>0</v>
      </c>
      <c r="BH299" s="143">
        <f>IF(N299="sníž. přenesená",J299,0)</f>
        <v>0</v>
      </c>
      <c r="BI299" s="143">
        <f>IF(N299="nulová",J299,0)</f>
        <v>0</v>
      </c>
      <c r="BJ299" s="19" t="s">
        <v>131</v>
      </c>
      <c r="BK299" s="143">
        <f>ROUND(I299*H299,2)</f>
        <v>1289.29</v>
      </c>
      <c r="BL299" s="19" t="s">
        <v>130</v>
      </c>
      <c r="BM299" s="142" t="s">
        <v>401</v>
      </c>
    </row>
    <row r="300" spans="1:65" s="16" customFormat="1" ht="10.199999999999999">
      <c r="B300" s="170"/>
      <c r="D300" s="149" t="s">
        <v>135</v>
      </c>
      <c r="E300" s="171" t="s">
        <v>3</v>
      </c>
      <c r="F300" s="172" t="s">
        <v>385</v>
      </c>
      <c r="H300" s="171" t="s">
        <v>3</v>
      </c>
      <c r="L300" s="170"/>
      <c r="M300" s="173"/>
      <c r="N300" s="174"/>
      <c r="O300" s="174"/>
      <c r="P300" s="174"/>
      <c r="Q300" s="174"/>
      <c r="R300" s="174"/>
      <c r="S300" s="174"/>
      <c r="T300" s="175"/>
      <c r="AT300" s="171" t="s">
        <v>135</v>
      </c>
      <c r="AU300" s="171" t="s">
        <v>131</v>
      </c>
      <c r="AV300" s="16" t="s">
        <v>74</v>
      </c>
      <c r="AW300" s="16" t="s">
        <v>30</v>
      </c>
      <c r="AX300" s="16" t="s">
        <v>69</v>
      </c>
      <c r="AY300" s="171" t="s">
        <v>122</v>
      </c>
    </row>
    <row r="301" spans="1:65" s="13" customFormat="1" ht="10.199999999999999">
      <c r="B301" s="148"/>
      <c r="D301" s="149" t="s">
        <v>135</v>
      </c>
      <c r="E301" s="150" t="s">
        <v>3</v>
      </c>
      <c r="F301" s="151" t="s">
        <v>402</v>
      </c>
      <c r="H301" s="152">
        <v>20.239999999999998</v>
      </c>
      <c r="L301" s="148"/>
      <c r="M301" s="153"/>
      <c r="N301" s="154"/>
      <c r="O301" s="154"/>
      <c r="P301" s="154"/>
      <c r="Q301" s="154"/>
      <c r="R301" s="154"/>
      <c r="S301" s="154"/>
      <c r="T301" s="155"/>
      <c r="AT301" s="150" t="s">
        <v>135</v>
      </c>
      <c r="AU301" s="150" t="s">
        <v>131</v>
      </c>
      <c r="AV301" s="13" t="s">
        <v>131</v>
      </c>
      <c r="AW301" s="13" t="s">
        <v>30</v>
      </c>
      <c r="AX301" s="13" t="s">
        <v>69</v>
      </c>
      <c r="AY301" s="150" t="s">
        <v>122</v>
      </c>
    </row>
    <row r="302" spans="1:65" s="15" customFormat="1" ht="10.199999999999999">
      <c r="B302" s="163"/>
      <c r="D302" s="149" t="s">
        <v>135</v>
      </c>
      <c r="E302" s="164" t="s">
        <v>3</v>
      </c>
      <c r="F302" s="165" t="s">
        <v>151</v>
      </c>
      <c r="H302" s="166">
        <v>20.239999999999998</v>
      </c>
      <c r="L302" s="163"/>
      <c r="M302" s="167"/>
      <c r="N302" s="168"/>
      <c r="O302" s="168"/>
      <c r="P302" s="168"/>
      <c r="Q302" s="168"/>
      <c r="R302" s="168"/>
      <c r="S302" s="168"/>
      <c r="T302" s="169"/>
      <c r="AT302" s="164" t="s">
        <v>135</v>
      </c>
      <c r="AU302" s="164" t="s">
        <v>131</v>
      </c>
      <c r="AV302" s="15" t="s">
        <v>141</v>
      </c>
      <c r="AW302" s="15" t="s">
        <v>30</v>
      </c>
      <c r="AX302" s="15" t="s">
        <v>74</v>
      </c>
      <c r="AY302" s="164" t="s">
        <v>122</v>
      </c>
    </row>
    <row r="303" spans="1:65" s="2" customFormat="1" ht="24.15" customHeight="1">
      <c r="A303" s="31"/>
      <c r="B303" s="131"/>
      <c r="C303" s="132" t="s">
        <v>403</v>
      </c>
      <c r="D303" s="132" t="s">
        <v>125</v>
      </c>
      <c r="E303" s="133" t="s">
        <v>404</v>
      </c>
      <c r="F303" s="134" t="s">
        <v>405</v>
      </c>
      <c r="G303" s="135" t="s">
        <v>169</v>
      </c>
      <c r="H303" s="136">
        <v>8.1</v>
      </c>
      <c r="I303" s="137">
        <v>59.7</v>
      </c>
      <c r="J303" s="137">
        <f>ROUND(I303*H303,2)</f>
        <v>483.57</v>
      </c>
      <c r="K303" s="134" t="s">
        <v>129</v>
      </c>
      <c r="L303" s="32"/>
      <c r="M303" s="138" t="s">
        <v>3</v>
      </c>
      <c r="N303" s="139" t="s">
        <v>41</v>
      </c>
      <c r="O303" s="140">
        <v>0.1</v>
      </c>
      <c r="P303" s="140">
        <f>O303*H303</f>
        <v>0.81</v>
      </c>
      <c r="Q303" s="140">
        <v>4.0000000000000003E-5</v>
      </c>
      <c r="R303" s="140">
        <f>Q303*H303</f>
        <v>3.2400000000000001E-4</v>
      </c>
      <c r="S303" s="140">
        <v>0</v>
      </c>
      <c r="T303" s="141">
        <f>S303*H303</f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42" t="s">
        <v>130</v>
      </c>
      <c r="AT303" s="142" t="s">
        <v>125</v>
      </c>
      <c r="AU303" s="142" t="s">
        <v>131</v>
      </c>
      <c r="AY303" s="19" t="s">
        <v>122</v>
      </c>
      <c r="BE303" s="143">
        <f>IF(N303="základní",J303,0)</f>
        <v>0</v>
      </c>
      <c r="BF303" s="143">
        <f>IF(N303="snížená",J303,0)</f>
        <v>483.57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9" t="s">
        <v>131</v>
      </c>
      <c r="BK303" s="143">
        <f>ROUND(I303*H303,2)</f>
        <v>483.57</v>
      </c>
      <c r="BL303" s="19" t="s">
        <v>130</v>
      </c>
      <c r="BM303" s="142" t="s">
        <v>406</v>
      </c>
    </row>
    <row r="304" spans="1:65" s="2" customFormat="1" ht="10.199999999999999">
      <c r="A304" s="31"/>
      <c r="B304" s="32"/>
      <c r="C304" s="31"/>
      <c r="D304" s="144" t="s">
        <v>133</v>
      </c>
      <c r="E304" s="31"/>
      <c r="F304" s="145" t="s">
        <v>407</v>
      </c>
      <c r="G304" s="31"/>
      <c r="H304" s="31"/>
      <c r="I304" s="31"/>
      <c r="J304" s="31"/>
      <c r="K304" s="31"/>
      <c r="L304" s="32"/>
      <c r="M304" s="146"/>
      <c r="N304" s="147"/>
      <c r="O304" s="52"/>
      <c r="P304" s="52"/>
      <c r="Q304" s="52"/>
      <c r="R304" s="52"/>
      <c r="S304" s="52"/>
      <c r="T304" s="53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T304" s="19" t="s">
        <v>133</v>
      </c>
      <c r="AU304" s="19" t="s">
        <v>131</v>
      </c>
    </row>
    <row r="305" spans="1:65" s="2" customFormat="1" ht="24.15" customHeight="1">
      <c r="A305" s="31"/>
      <c r="B305" s="131"/>
      <c r="C305" s="132" t="s">
        <v>408</v>
      </c>
      <c r="D305" s="132" t="s">
        <v>125</v>
      </c>
      <c r="E305" s="133" t="s">
        <v>409</v>
      </c>
      <c r="F305" s="134" t="s">
        <v>410</v>
      </c>
      <c r="G305" s="135" t="s">
        <v>169</v>
      </c>
      <c r="H305" s="136">
        <v>18.399999999999999</v>
      </c>
      <c r="I305" s="137">
        <v>63.2</v>
      </c>
      <c r="J305" s="137">
        <f>ROUND(I305*H305,2)</f>
        <v>1162.8800000000001</v>
      </c>
      <c r="K305" s="134" t="s">
        <v>129</v>
      </c>
      <c r="L305" s="32"/>
      <c r="M305" s="138" t="s">
        <v>3</v>
      </c>
      <c r="N305" s="139" t="s">
        <v>41</v>
      </c>
      <c r="O305" s="140">
        <v>0.1</v>
      </c>
      <c r="P305" s="140">
        <f>O305*H305</f>
        <v>1.8399999999999999</v>
      </c>
      <c r="Q305" s="140">
        <v>4.0000000000000003E-5</v>
      </c>
      <c r="R305" s="140">
        <f>Q305*H305</f>
        <v>7.36E-4</v>
      </c>
      <c r="S305" s="140">
        <v>0</v>
      </c>
      <c r="T305" s="141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42" t="s">
        <v>130</v>
      </c>
      <c r="AT305" s="142" t="s">
        <v>125</v>
      </c>
      <c r="AU305" s="142" t="s">
        <v>131</v>
      </c>
      <c r="AY305" s="19" t="s">
        <v>122</v>
      </c>
      <c r="BE305" s="143">
        <f>IF(N305="základní",J305,0)</f>
        <v>0</v>
      </c>
      <c r="BF305" s="143">
        <f>IF(N305="snížená",J305,0)</f>
        <v>1162.8800000000001</v>
      </c>
      <c r="BG305" s="143">
        <f>IF(N305="zákl. přenesená",J305,0)</f>
        <v>0</v>
      </c>
      <c r="BH305" s="143">
        <f>IF(N305="sníž. přenesená",J305,0)</f>
        <v>0</v>
      </c>
      <c r="BI305" s="143">
        <f>IF(N305="nulová",J305,0)</f>
        <v>0</v>
      </c>
      <c r="BJ305" s="19" t="s">
        <v>131</v>
      </c>
      <c r="BK305" s="143">
        <f>ROUND(I305*H305,2)</f>
        <v>1162.8800000000001</v>
      </c>
      <c r="BL305" s="19" t="s">
        <v>130</v>
      </c>
      <c r="BM305" s="142" t="s">
        <v>411</v>
      </c>
    </row>
    <row r="306" spans="1:65" s="2" customFormat="1" ht="10.199999999999999">
      <c r="A306" s="31"/>
      <c r="B306" s="32"/>
      <c r="C306" s="31"/>
      <c r="D306" s="144" t="s">
        <v>133</v>
      </c>
      <c r="E306" s="31"/>
      <c r="F306" s="145" t="s">
        <v>412</v>
      </c>
      <c r="G306" s="31"/>
      <c r="H306" s="31"/>
      <c r="I306" s="31"/>
      <c r="J306" s="31"/>
      <c r="K306" s="31"/>
      <c r="L306" s="32"/>
      <c r="M306" s="146"/>
      <c r="N306" s="147"/>
      <c r="O306" s="52"/>
      <c r="P306" s="52"/>
      <c r="Q306" s="52"/>
      <c r="R306" s="52"/>
      <c r="S306" s="52"/>
      <c r="T306" s="53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T306" s="19" t="s">
        <v>133</v>
      </c>
      <c r="AU306" s="19" t="s">
        <v>131</v>
      </c>
    </row>
    <row r="307" spans="1:65" s="2" customFormat="1" ht="16.5" customHeight="1">
      <c r="A307" s="31"/>
      <c r="B307" s="131"/>
      <c r="C307" s="132" t="s">
        <v>413</v>
      </c>
      <c r="D307" s="132" t="s">
        <v>125</v>
      </c>
      <c r="E307" s="133" t="s">
        <v>414</v>
      </c>
      <c r="F307" s="134" t="s">
        <v>415</v>
      </c>
      <c r="G307" s="135" t="s">
        <v>351</v>
      </c>
      <c r="H307" s="136">
        <v>11</v>
      </c>
      <c r="I307" s="137">
        <v>228</v>
      </c>
      <c r="J307" s="137">
        <f>ROUND(I307*H307,2)</f>
        <v>2508</v>
      </c>
      <c r="K307" s="134" t="s">
        <v>129</v>
      </c>
      <c r="L307" s="32"/>
      <c r="M307" s="138" t="s">
        <v>3</v>
      </c>
      <c r="N307" s="139" t="s">
        <v>41</v>
      </c>
      <c r="O307" s="140">
        <v>0.42499999999999999</v>
      </c>
      <c r="P307" s="140">
        <f>O307*H307</f>
        <v>4.6749999999999998</v>
      </c>
      <c r="Q307" s="140">
        <v>0</v>
      </c>
      <c r="R307" s="140">
        <f>Q307*H307</f>
        <v>0</v>
      </c>
      <c r="S307" s="140">
        <v>0</v>
      </c>
      <c r="T307" s="141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42" t="s">
        <v>130</v>
      </c>
      <c r="AT307" s="142" t="s">
        <v>125</v>
      </c>
      <c r="AU307" s="142" t="s">
        <v>131</v>
      </c>
      <c r="AY307" s="19" t="s">
        <v>122</v>
      </c>
      <c r="BE307" s="143">
        <f>IF(N307="základní",J307,0)</f>
        <v>0</v>
      </c>
      <c r="BF307" s="143">
        <f>IF(N307="snížená",J307,0)</f>
        <v>2508</v>
      </c>
      <c r="BG307" s="143">
        <f>IF(N307="zákl. přenesená",J307,0)</f>
        <v>0</v>
      </c>
      <c r="BH307" s="143">
        <f>IF(N307="sníž. přenesená",J307,0)</f>
        <v>0</v>
      </c>
      <c r="BI307" s="143">
        <f>IF(N307="nulová",J307,0)</f>
        <v>0</v>
      </c>
      <c r="BJ307" s="19" t="s">
        <v>131</v>
      </c>
      <c r="BK307" s="143">
        <f>ROUND(I307*H307,2)</f>
        <v>2508</v>
      </c>
      <c r="BL307" s="19" t="s">
        <v>130</v>
      </c>
      <c r="BM307" s="142" t="s">
        <v>416</v>
      </c>
    </row>
    <row r="308" spans="1:65" s="2" customFormat="1" ht="10.199999999999999">
      <c r="A308" s="31"/>
      <c r="B308" s="32"/>
      <c r="C308" s="31"/>
      <c r="D308" s="144" t="s">
        <v>133</v>
      </c>
      <c r="E308" s="31"/>
      <c r="F308" s="145" t="s">
        <v>417</v>
      </c>
      <c r="G308" s="31"/>
      <c r="H308" s="31"/>
      <c r="I308" s="31"/>
      <c r="J308" s="31"/>
      <c r="K308" s="31"/>
      <c r="L308" s="32"/>
      <c r="M308" s="146"/>
      <c r="N308" s="147"/>
      <c r="O308" s="52"/>
      <c r="P308" s="52"/>
      <c r="Q308" s="52"/>
      <c r="R308" s="52"/>
      <c r="S308" s="52"/>
      <c r="T308" s="53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9" t="s">
        <v>133</v>
      </c>
      <c r="AU308" s="19" t="s">
        <v>131</v>
      </c>
    </row>
    <row r="309" spans="1:65" s="13" customFormat="1" ht="10.199999999999999">
      <c r="B309" s="148"/>
      <c r="D309" s="149" t="s">
        <v>135</v>
      </c>
      <c r="E309" s="150" t="s">
        <v>3</v>
      </c>
      <c r="F309" s="151" t="s">
        <v>203</v>
      </c>
      <c r="H309" s="152">
        <v>11</v>
      </c>
      <c r="L309" s="148"/>
      <c r="M309" s="153"/>
      <c r="N309" s="154"/>
      <c r="O309" s="154"/>
      <c r="P309" s="154"/>
      <c r="Q309" s="154"/>
      <c r="R309" s="154"/>
      <c r="S309" s="154"/>
      <c r="T309" s="155"/>
      <c r="AT309" s="150" t="s">
        <v>135</v>
      </c>
      <c r="AU309" s="150" t="s">
        <v>131</v>
      </c>
      <c r="AV309" s="13" t="s">
        <v>131</v>
      </c>
      <c r="AW309" s="13" t="s">
        <v>30</v>
      </c>
      <c r="AX309" s="13" t="s">
        <v>74</v>
      </c>
      <c r="AY309" s="150" t="s">
        <v>122</v>
      </c>
    </row>
    <row r="310" spans="1:65" s="2" customFormat="1" ht="16.5" customHeight="1">
      <c r="A310" s="31"/>
      <c r="B310" s="131"/>
      <c r="C310" s="132" t="s">
        <v>418</v>
      </c>
      <c r="D310" s="132" t="s">
        <v>125</v>
      </c>
      <c r="E310" s="133" t="s">
        <v>419</v>
      </c>
      <c r="F310" s="134" t="s">
        <v>420</v>
      </c>
      <c r="G310" s="135" t="s">
        <v>351</v>
      </c>
      <c r="H310" s="136">
        <v>5</v>
      </c>
      <c r="I310" s="137">
        <v>220</v>
      </c>
      <c r="J310" s="137">
        <f>ROUND(I310*H310,2)</f>
        <v>1100</v>
      </c>
      <c r="K310" s="134" t="s">
        <v>129</v>
      </c>
      <c r="L310" s="32"/>
      <c r="M310" s="138" t="s">
        <v>3</v>
      </c>
      <c r="N310" s="139" t="s">
        <v>41</v>
      </c>
      <c r="O310" s="140">
        <v>0.23</v>
      </c>
      <c r="P310" s="140">
        <f>O310*H310</f>
        <v>1.1500000000000001</v>
      </c>
      <c r="Q310" s="140">
        <v>1.2999999999999999E-4</v>
      </c>
      <c r="R310" s="140">
        <f>Q310*H310</f>
        <v>6.4999999999999997E-4</v>
      </c>
      <c r="S310" s="140">
        <v>0</v>
      </c>
      <c r="T310" s="141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42" t="s">
        <v>130</v>
      </c>
      <c r="AT310" s="142" t="s">
        <v>125</v>
      </c>
      <c r="AU310" s="142" t="s">
        <v>131</v>
      </c>
      <c r="AY310" s="19" t="s">
        <v>122</v>
      </c>
      <c r="BE310" s="143">
        <f>IF(N310="základní",J310,0)</f>
        <v>0</v>
      </c>
      <c r="BF310" s="143">
        <f>IF(N310="snížená",J310,0)</f>
        <v>1100</v>
      </c>
      <c r="BG310" s="143">
        <f>IF(N310="zákl. přenesená",J310,0)</f>
        <v>0</v>
      </c>
      <c r="BH310" s="143">
        <f>IF(N310="sníž. přenesená",J310,0)</f>
        <v>0</v>
      </c>
      <c r="BI310" s="143">
        <f>IF(N310="nulová",J310,0)</f>
        <v>0</v>
      </c>
      <c r="BJ310" s="19" t="s">
        <v>131</v>
      </c>
      <c r="BK310" s="143">
        <f>ROUND(I310*H310,2)</f>
        <v>1100</v>
      </c>
      <c r="BL310" s="19" t="s">
        <v>130</v>
      </c>
      <c r="BM310" s="142" t="s">
        <v>421</v>
      </c>
    </row>
    <row r="311" spans="1:65" s="2" customFormat="1" ht="10.199999999999999">
      <c r="A311" s="31"/>
      <c r="B311" s="32"/>
      <c r="C311" s="31"/>
      <c r="D311" s="144" t="s">
        <v>133</v>
      </c>
      <c r="E311" s="31"/>
      <c r="F311" s="145" t="s">
        <v>422</v>
      </c>
      <c r="G311" s="31"/>
      <c r="H311" s="31"/>
      <c r="I311" s="31"/>
      <c r="J311" s="31"/>
      <c r="K311" s="31"/>
      <c r="L311" s="32"/>
      <c r="M311" s="146"/>
      <c r="N311" s="147"/>
      <c r="O311" s="52"/>
      <c r="P311" s="52"/>
      <c r="Q311" s="52"/>
      <c r="R311" s="52"/>
      <c r="S311" s="52"/>
      <c r="T311" s="53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T311" s="19" t="s">
        <v>133</v>
      </c>
      <c r="AU311" s="19" t="s">
        <v>131</v>
      </c>
    </row>
    <row r="312" spans="1:65" s="13" customFormat="1" ht="10.199999999999999">
      <c r="B312" s="148"/>
      <c r="D312" s="149" t="s">
        <v>135</v>
      </c>
      <c r="E312" s="150" t="s">
        <v>3</v>
      </c>
      <c r="F312" s="151" t="s">
        <v>166</v>
      </c>
      <c r="H312" s="152">
        <v>5</v>
      </c>
      <c r="L312" s="148"/>
      <c r="M312" s="153"/>
      <c r="N312" s="154"/>
      <c r="O312" s="154"/>
      <c r="P312" s="154"/>
      <c r="Q312" s="154"/>
      <c r="R312" s="154"/>
      <c r="S312" s="154"/>
      <c r="T312" s="155"/>
      <c r="AT312" s="150" t="s">
        <v>135</v>
      </c>
      <c r="AU312" s="150" t="s">
        <v>131</v>
      </c>
      <c r="AV312" s="13" t="s">
        <v>131</v>
      </c>
      <c r="AW312" s="13" t="s">
        <v>30</v>
      </c>
      <c r="AX312" s="13" t="s">
        <v>74</v>
      </c>
      <c r="AY312" s="150" t="s">
        <v>122</v>
      </c>
    </row>
    <row r="313" spans="1:65" s="2" customFormat="1" ht="16.5" customHeight="1">
      <c r="A313" s="31"/>
      <c r="B313" s="131"/>
      <c r="C313" s="132" t="s">
        <v>423</v>
      </c>
      <c r="D313" s="132" t="s">
        <v>125</v>
      </c>
      <c r="E313" s="133" t="s">
        <v>424</v>
      </c>
      <c r="F313" s="134" t="s">
        <v>425</v>
      </c>
      <c r="G313" s="135" t="s">
        <v>426</v>
      </c>
      <c r="H313" s="136">
        <v>3</v>
      </c>
      <c r="I313" s="137">
        <v>438</v>
      </c>
      <c r="J313" s="137">
        <f>ROUND(I313*H313,2)</f>
        <v>1314</v>
      </c>
      <c r="K313" s="134" t="s">
        <v>129</v>
      </c>
      <c r="L313" s="32"/>
      <c r="M313" s="138" t="s">
        <v>3</v>
      </c>
      <c r="N313" s="139" t="s">
        <v>41</v>
      </c>
      <c r="O313" s="140">
        <v>0.45700000000000002</v>
      </c>
      <c r="P313" s="140">
        <f>O313*H313</f>
        <v>1.371</v>
      </c>
      <c r="Q313" s="140">
        <v>2.5000000000000001E-4</v>
      </c>
      <c r="R313" s="140">
        <f>Q313*H313</f>
        <v>7.5000000000000002E-4</v>
      </c>
      <c r="S313" s="140">
        <v>0</v>
      </c>
      <c r="T313" s="141">
        <f>S313*H313</f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42" t="s">
        <v>130</v>
      </c>
      <c r="AT313" s="142" t="s">
        <v>125</v>
      </c>
      <c r="AU313" s="142" t="s">
        <v>131</v>
      </c>
      <c r="AY313" s="19" t="s">
        <v>122</v>
      </c>
      <c r="BE313" s="143">
        <f>IF(N313="základní",J313,0)</f>
        <v>0</v>
      </c>
      <c r="BF313" s="143">
        <f>IF(N313="snížená",J313,0)</f>
        <v>1314</v>
      </c>
      <c r="BG313" s="143">
        <f>IF(N313="zákl. přenesená",J313,0)</f>
        <v>0</v>
      </c>
      <c r="BH313" s="143">
        <f>IF(N313="sníž. přenesená",J313,0)</f>
        <v>0</v>
      </c>
      <c r="BI313" s="143">
        <f>IF(N313="nulová",J313,0)</f>
        <v>0</v>
      </c>
      <c r="BJ313" s="19" t="s">
        <v>131</v>
      </c>
      <c r="BK313" s="143">
        <f>ROUND(I313*H313,2)</f>
        <v>1314</v>
      </c>
      <c r="BL313" s="19" t="s">
        <v>130</v>
      </c>
      <c r="BM313" s="142" t="s">
        <v>427</v>
      </c>
    </row>
    <row r="314" spans="1:65" s="2" customFormat="1" ht="10.199999999999999">
      <c r="A314" s="31"/>
      <c r="B314" s="32"/>
      <c r="C314" s="31"/>
      <c r="D314" s="144" t="s">
        <v>133</v>
      </c>
      <c r="E314" s="31"/>
      <c r="F314" s="145" t="s">
        <v>428</v>
      </c>
      <c r="G314" s="31"/>
      <c r="H314" s="31"/>
      <c r="I314" s="31"/>
      <c r="J314" s="31"/>
      <c r="K314" s="31"/>
      <c r="L314" s="32"/>
      <c r="M314" s="146"/>
      <c r="N314" s="147"/>
      <c r="O314" s="52"/>
      <c r="P314" s="52"/>
      <c r="Q314" s="52"/>
      <c r="R314" s="52"/>
      <c r="S314" s="52"/>
      <c r="T314" s="53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T314" s="19" t="s">
        <v>133</v>
      </c>
      <c r="AU314" s="19" t="s">
        <v>131</v>
      </c>
    </row>
    <row r="315" spans="1:65" s="13" customFormat="1" ht="10.199999999999999">
      <c r="B315" s="148"/>
      <c r="D315" s="149" t="s">
        <v>135</v>
      </c>
      <c r="E315" s="150" t="s">
        <v>3</v>
      </c>
      <c r="F315" s="151" t="s">
        <v>123</v>
      </c>
      <c r="H315" s="152">
        <v>3</v>
      </c>
      <c r="L315" s="148"/>
      <c r="M315" s="153"/>
      <c r="N315" s="154"/>
      <c r="O315" s="154"/>
      <c r="P315" s="154"/>
      <c r="Q315" s="154"/>
      <c r="R315" s="154"/>
      <c r="S315" s="154"/>
      <c r="T315" s="155"/>
      <c r="AT315" s="150" t="s">
        <v>135</v>
      </c>
      <c r="AU315" s="150" t="s">
        <v>131</v>
      </c>
      <c r="AV315" s="13" t="s">
        <v>131</v>
      </c>
      <c r="AW315" s="13" t="s">
        <v>30</v>
      </c>
      <c r="AX315" s="13" t="s">
        <v>74</v>
      </c>
      <c r="AY315" s="150" t="s">
        <v>122</v>
      </c>
    </row>
    <row r="316" spans="1:65" s="2" customFormat="1" ht="16.5" customHeight="1">
      <c r="A316" s="31"/>
      <c r="B316" s="131"/>
      <c r="C316" s="132" t="s">
        <v>429</v>
      </c>
      <c r="D316" s="132" t="s">
        <v>125</v>
      </c>
      <c r="E316" s="133" t="s">
        <v>430</v>
      </c>
      <c r="F316" s="134" t="s">
        <v>431</v>
      </c>
      <c r="G316" s="135" t="s">
        <v>351</v>
      </c>
      <c r="H316" s="136">
        <v>4</v>
      </c>
      <c r="I316" s="137">
        <v>389</v>
      </c>
      <c r="J316" s="137">
        <f>ROUND(I316*H316,2)</f>
        <v>1556</v>
      </c>
      <c r="K316" s="134" t="s">
        <v>129</v>
      </c>
      <c r="L316" s="32"/>
      <c r="M316" s="138" t="s">
        <v>3</v>
      </c>
      <c r="N316" s="139" t="s">
        <v>41</v>
      </c>
      <c r="O316" s="140">
        <v>0.22500000000000001</v>
      </c>
      <c r="P316" s="140">
        <f>O316*H316</f>
        <v>0.9</v>
      </c>
      <c r="Q316" s="140">
        <v>9.7000000000000005E-4</v>
      </c>
      <c r="R316" s="140">
        <f>Q316*H316</f>
        <v>3.8800000000000002E-3</v>
      </c>
      <c r="S316" s="140">
        <v>0</v>
      </c>
      <c r="T316" s="141">
        <f>S316*H316</f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42" t="s">
        <v>130</v>
      </c>
      <c r="AT316" s="142" t="s">
        <v>125</v>
      </c>
      <c r="AU316" s="142" t="s">
        <v>131</v>
      </c>
      <c r="AY316" s="19" t="s">
        <v>122</v>
      </c>
      <c r="BE316" s="143">
        <f>IF(N316="základní",J316,0)</f>
        <v>0</v>
      </c>
      <c r="BF316" s="143">
        <f>IF(N316="snížená",J316,0)</f>
        <v>1556</v>
      </c>
      <c r="BG316" s="143">
        <f>IF(N316="zákl. přenesená",J316,0)</f>
        <v>0</v>
      </c>
      <c r="BH316" s="143">
        <f>IF(N316="sníž. přenesená",J316,0)</f>
        <v>0</v>
      </c>
      <c r="BI316" s="143">
        <f>IF(N316="nulová",J316,0)</f>
        <v>0</v>
      </c>
      <c r="BJ316" s="19" t="s">
        <v>131</v>
      </c>
      <c r="BK316" s="143">
        <f>ROUND(I316*H316,2)</f>
        <v>1556</v>
      </c>
      <c r="BL316" s="19" t="s">
        <v>130</v>
      </c>
      <c r="BM316" s="142" t="s">
        <v>432</v>
      </c>
    </row>
    <row r="317" spans="1:65" s="2" customFormat="1" ht="10.199999999999999">
      <c r="A317" s="31"/>
      <c r="B317" s="32"/>
      <c r="C317" s="31"/>
      <c r="D317" s="144" t="s">
        <v>133</v>
      </c>
      <c r="E317" s="31"/>
      <c r="F317" s="145" t="s">
        <v>433</v>
      </c>
      <c r="G317" s="31"/>
      <c r="H317" s="31"/>
      <c r="I317" s="31"/>
      <c r="J317" s="31"/>
      <c r="K317" s="31"/>
      <c r="L317" s="32"/>
      <c r="M317" s="146"/>
      <c r="N317" s="147"/>
      <c r="O317" s="52"/>
      <c r="P317" s="52"/>
      <c r="Q317" s="52"/>
      <c r="R317" s="52"/>
      <c r="S317" s="52"/>
      <c r="T317" s="53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T317" s="19" t="s">
        <v>133</v>
      </c>
      <c r="AU317" s="19" t="s">
        <v>131</v>
      </c>
    </row>
    <row r="318" spans="1:65" s="2" customFormat="1" ht="21.75" customHeight="1">
      <c r="A318" s="31"/>
      <c r="B318" s="131"/>
      <c r="C318" s="132" t="s">
        <v>434</v>
      </c>
      <c r="D318" s="132" t="s">
        <v>125</v>
      </c>
      <c r="E318" s="133" t="s">
        <v>435</v>
      </c>
      <c r="F318" s="134" t="s">
        <v>436</v>
      </c>
      <c r="G318" s="135" t="s">
        <v>169</v>
      </c>
      <c r="H318" s="136">
        <v>25.9</v>
      </c>
      <c r="I318" s="137">
        <v>48.6</v>
      </c>
      <c r="J318" s="137">
        <f>ROUND(I318*H318,2)</f>
        <v>1258.74</v>
      </c>
      <c r="K318" s="134" t="s">
        <v>129</v>
      </c>
      <c r="L318" s="32"/>
      <c r="M318" s="138" t="s">
        <v>3</v>
      </c>
      <c r="N318" s="139" t="s">
        <v>41</v>
      </c>
      <c r="O318" s="140">
        <v>8.2000000000000003E-2</v>
      </c>
      <c r="P318" s="140">
        <f>O318*H318</f>
        <v>2.1238000000000001</v>
      </c>
      <c r="Q318" s="140">
        <v>1.0000000000000001E-5</v>
      </c>
      <c r="R318" s="140">
        <f>Q318*H318</f>
        <v>2.5900000000000001E-4</v>
      </c>
      <c r="S318" s="140">
        <v>0</v>
      </c>
      <c r="T318" s="141">
        <f>S318*H318</f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42" t="s">
        <v>130</v>
      </c>
      <c r="AT318" s="142" t="s">
        <v>125</v>
      </c>
      <c r="AU318" s="142" t="s">
        <v>131</v>
      </c>
      <c r="AY318" s="19" t="s">
        <v>122</v>
      </c>
      <c r="BE318" s="143">
        <f>IF(N318="základní",J318,0)</f>
        <v>0</v>
      </c>
      <c r="BF318" s="143">
        <f>IF(N318="snížená",J318,0)</f>
        <v>1258.74</v>
      </c>
      <c r="BG318" s="143">
        <f>IF(N318="zákl. přenesená",J318,0)</f>
        <v>0</v>
      </c>
      <c r="BH318" s="143">
        <f>IF(N318="sníž. přenesená",J318,0)</f>
        <v>0</v>
      </c>
      <c r="BI318" s="143">
        <f>IF(N318="nulová",J318,0)</f>
        <v>0</v>
      </c>
      <c r="BJ318" s="19" t="s">
        <v>131</v>
      </c>
      <c r="BK318" s="143">
        <f>ROUND(I318*H318,2)</f>
        <v>1258.74</v>
      </c>
      <c r="BL318" s="19" t="s">
        <v>130</v>
      </c>
      <c r="BM318" s="142" t="s">
        <v>437</v>
      </c>
    </row>
    <row r="319" spans="1:65" s="2" customFormat="1" ht="10.199999999999999">
      <c r="A319" s="31"/>
      <c r="B319" s="32"/>
      <c r="C319" s="31"/>
      <c r="D319" s="144" t="s">
        <v>133</v>
      </c>
      <c r="E319" s="31"/>
      <c r="F319" s="145" t="s">
        <v>438</v>
      </c>
      <c r="G319" s="31"/>
      <c r="H319" s="31"/>
      <c r="I319" s="31"/>
      <c r="J319" s="31"/>
      <c r="K319" s="31"/>
      <c r="L319" s="32"/>
      <c r="M319" s="146"/>
      <c r="N319" s="147"/>
      <c r="O319" s="52"/>
      <c r="P319" s="52"/>
      <c r="Q319" s="52"/>
      <c r="R319" s="52"/>
      <c r="S319" s="52"/>
      <c r="T319" s="53"/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T319" s="19" t="s">
        <v>133</v>
      </c>
      <c r="AU319" s="19" t="s">
        <v>131</v>
      </c>
    </row>
    <row r="320" spans="1:65" s="13" customFormat="1" ht="10.199999999999999">
      <c r="B320" s="148"/>
      <c r="D320" s="149" t="s">
        <v>135</v>
      </c>
      <c r="E320" s="150" t="s">
        <v>3</v>
      </c>
      <c r="F320" s="151" t="s">
        <v>439</v>
      </c>
      <c r="H320" s="152">
        <v>25.9</v>
      </c>
      <c r="L320" s="148"/>
      <c r="M320" s="153"/>
      <c r="N320" s="154"/>
      <c r="O320" s="154"/>
      <c r="P320" s="154"/>
      <c r="Q320" s="154"/>
      <c r="R320" s="154"/>
      <c r="S320" s="154"/>
      <c r="T320" s="155"/>
      <c r="AT320" s="150" t="s">
        <v>135</v>
      </c>
      <c r="AU320" s="150" t="s">
        <v>131</v>
      </c>
      <c r="AV320" s="13" t="s">
        <v>131</v>
      </c>
      <c r="AW320" s="13" t="s">
        <v>30</v>
      </c>
      <c r="AX320" s="13" t="s">
        <v>69</v>
      </c>
      <c r="AY320" s="150" t="s">
        <v>122</v>
      </c>
    </row>
    <row r="321" spans="1:65" s="15" customFormat="1" ht="10.199999999999999">
      <c r="B321" s="163"/>
      <c r="D321" s="149" t="s">
        <v>135</v>
      </c>
      <c r="E321" s="164" t="s">
        <v>3</v>
      </c>
      <c r="F321" s="165" t="s">
        <v>151</v>
      </c>
      <c r="H321" s="166">
        <v>25.9</v>
      </c>
      <c r="L321" s="163"/>
      <c r="M321" s="167"/>
      <c r="N321" s="168"/>
      <c r="O321" s="168"/>
      <c r="P321" s="168"/>
      <c r="Q321" s="168"/>
      <c r="R321" s="168"/>
      <c r="S321" s="168"/>
      <c r="T321" s="169"/>
      <c r="AT321" s="164" t="s">
        <v>135</v>
      </c>
      <c r="AU321" s="164" t="s">
        <v>131</v>
      </c>
      <c r="AV321" s="15" t="s">
        <v>141</v>
      </c>
      <c r="AW321" s="15" t="s">
        <v>30</v>
      </c>
      <c r="AX321" s="15" t="s">
        <v>74</v>
      </c>
      <c r="AY321" s="164" t="s">
        <v>122</v>
      </c>
    </row>
    <row r="322" spans="1:65" s="2" customFormat="1" ht="24.15" customHeight="1">
      <c r="A322" s="31"/>
      <c r="B322" s="131"/>
      <c r="C322" s="132" t="s">
        <v>440</v>
      </c>
      <c r="D322" s="132" t="s">
        <v>125</v>
      </c>
      <c r="E322" s="133" t="s">
        <v>441</v>
      </c>
      <c r="F322" s="134" t="s">
        <v>442</v>
      </c>
      <c r="G322" s="135" t="s">
        <v>316</v>
      </c>
      <c r="H322" s="136">
        <v>204.108</v>
      </c>
      <c r="I322" s="137">
        <v>1.1200000000000001</v>
      </c>
      <c r="J322" s="137">
        <f>ROUND(I322*H322,2)</f>
        <v>228.6</v>
      </c>
      <c r="K322" s="134" t="s">
        <v>129</v>
      </c>
      <c r="L322" s="32"/>
      <c r="M322" s="138" t="s">
        <v>3</v>
      </c>
      <c r="N322" s="139" t="s">
        <v>41</v>
      </c>
      <c r="O322" s="140">
        <v>0</v>
      </c>
      <c r="P322" s="140">
        <f>O322*H322</f>
        <v>0</v>
      </c>
      <c r="Q322" s="140">
        <v>0</v>
      </c>
      <c r="R322" s="140">
        <f>Q322*H322</f>
        <v>0</v>
      </c>
      <c r="S322" s="140">
        <v>0</v>
      </c>
      <c r="T322" s="141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42" t="s">
        <v>130</v>
      </c>
      <c r="AT322" s="142" t="s">
        <v>125</v>
      </c>
      <c r="AU322" s="142" t="s">
        <v>131</v>
      </c>
      <c r="AY322" s="19" t="s">
        <v>122</v>
      </c>
      <c r="BE322" s="143">
        <f>IF(N322="základní",J322,0)</f>
        <v>0</v>
      </c>
      <c r="BF322" s="143">
        <f>IF(N322="snížená",J322,0)</f>
        <v>228.6</v>
      </c>
      <c r="BG322" s="143">
        <f>IF(N322="zákl. přenesená",J322,0)</f>
        <v>0</v>
      </c>
      <c r="BH322" s="143">
        <f>IF(N322="sníž. přenesená",J322,0)</f>
        <v>0</v>
      </c>
      <c r="BI322" s="143">
        <f>IF(N322="nulová",J322,0)</f>
        <v>0</v>
      </c>
      <c r="BJ322" s="19" t="s">
        <v>131</v>
      </c>
      <c r="BK322" s="143">
        <f>ROUND(I322*H322,2)</f>
        <v>228.6</v>
      </c>
      <c r="BL322" s="19" t="s">
        <v>130</v>
      </c>
      <c r="BM322" s="142" t="s">
        <v>443</v>
      </c>
    </row>
    <row r="323" spans="1:65" s="2" customFormat="1" ht="10.199999999999999">
      <c r="A323" s="31"/>
      <c r="B323" s="32"/>
      <c r="C323" s="31"/>
      <c r="D323" s="144" t="s">
        <v>133</v>
      </c>
      <c r="E323" s="31"/>
      <c r="F323" s="145" t="s">
        <v>444</v>
      </c>
      <c r="G323" s="31"/>
      <c r="H323" s="31"/>
      <c r="I323" s="31"/>
      <c r="J323" s="31"/>
      <c r="K323" s="31"/>
      <c r="L323" s="32"/>
      <c r="M323" s="146"/>
      <c r="N323" s="147"/>
      <c r="O323" s="52"/>
      <c r="P323" s="52"/>
      <c r="Q323" s="52"/>
      <c r="R323" s="52"/>
      <c r="S323" s="52"/>
      <c r="T323" s="53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T323" s="19" t="s">
        <v>133</v>
      </c>
      <c r="AU323" s="19" t="s">
        <v>131</v>
      </c>
    </row>
    <row r="324" spans="1:65" s="12" customFormat="1" ht="22.8" customHeight="1">
      <c r="B324" s="119"/>
      <c r="D324" s="120" t="s">
        <v>68</v>
      </c>
      <c r="E324" s="129" t="s">
        <v>445</v>
      </c>
      <c r="F324" s="129" t="s">
        <v>446</v>
      </c>
      <c r="J324" s="130">
        <f>BK324</f>
        <v>42002.259999999995</v>
      </c>
      <c r="L324" s="119"/>
      <c r="M324" s="123"/>
      <c r="N324" s="124"/>
      <c r="O324" s="124"/>
      <c r="P324" s="125">
        <f>SUM(P325:P367)</f>
        <v>11.599</v>
      </c>
      <c r="Q324" s="124"/>
      <c r="R324" s="125">
        <f>SUM(R325:R367)</f>
        <v>7.9410000000000008E-2</v>
      </c>
      <c r="S324" s="124"/>
      <c r="T324" s="126">
        <f>SUM(T325:T367)</f>
        <v>4.2070000000000003E-2</v>
      </c>
      <c r="AR324" s="120" t="s">
        <v>131</v>
      </c>
      <c r="AT324" s="127" t="s">
        <v>68</v>
      </c>
      <c r="AU324" s="127" t="s">
        <v>74</v>
      </c>
      <c r="AY324" s="120" t="s">
        <v>122</v>
      </c>
      <c r="BK324" s="128">
        <f>SUM(BK325:BK367)</f>
        <v>42002.259999999995</v>
      </c>
    </row>
    <row r="325" spans="1:65" s="2" customFormat="1" ht="16.5" customHeight="1">
      <c r="A325" s="31"/>
      <c r="B325" s="131"/>
      <c r="C325" s="132" t="s">
        <v>447</v>
      </c>
      <c r="D325" s="132" t="s">
        <v>125</v>
      </c>
      <c r="E325" s="133" t="s">
        <v>448</v>
      </c>
      <c r="F325" s="134" t="s">
        <v>449</v>
      </c>
      <c r="G325" s="135" t="s">
        <v>450</v>
      </c>
      <c r="H325" s="136">
        <v>1</v>
      </c>
      <c r="I325" s="137">
        <v>235</v>
      </c>
      <c r="J325" s="137">
        <f>ROUND(I325*H325,2)</f>
        <v>235</v>
      </c>
      <c r="K325" s="134" t="s">
        <v>129</v>
      </c>
      <c r="L325" s="32"/>
      <c r="M325" s="138" t="s">
        <v>3</v>
      </c>
      <c r="N325" s="139" t="s">
        <v>41</v>
      </c>
      <c r="O325" s="140">
        <v>0.54800000000000004</v>
      </c>
      <c r="P325" s="140">
        <f>O325*H325</f>
        <v>0.54800000000000004</v>
      </c>
      <c r="Q325" s="140">
        <v>0</v>
      </c>
      <c r="R325" s="140">
        <f>Q325*H325</f>
        <v>0</v>
      </c>
      <c r="S325" s="140">
        <v>1.933E-2</v>
      </c>
      <c r="T325" s="141">
        <f>S325*H325</f>
        <v>1.933E-2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42" t="s">
        <v>130</v>
      </c>
      <c r="AT325" s="142" t="s">
        <v>125</v>
      </c>
      <c r="AU325" s="142" t="s">
        <v>131</v>
      </c>
      <c r="AY325" s="19" t="s">
        <v>122</v>
      </c>
      <c r="BE325" s="143">
        <f>IF(N325="základní",J325,0)</f>
        <v>0</v>
      </c>
      <c r="BF325" s="143">
        <f>IF(N325="snížená",J325,0)</f>
        <v>235</v>
      </c>
      <c r="BG325" s="143">
        <f>IF(N325="zákl. přenesená",J325,0)</f>
        <v>0</v>
      </c>
      <c r="BH325" s="143">
        <f>IF(N325="sníž. přenesená",J325,0)</f>
        <v>0</v>
      </c>
      <c r="BI325" s="143">
        <f>IF(N325="nulová",J325,0)</f>
        <v>0</v>
      </c>
      <c r="BJ325" s="19" t="s">
        <v>131</v>
      </c>
      <c r="BK325" s="143">
        <f>ROUND(I325*H325,2)</f>
        <v>235</v>
      </c>
      <c r="BL325" s="19" t="s">
        <v>130</v>
      </c>
      <c r="BM325" s="142" t="s">
        <v>451</v>
      </c>
    </row>
    <row r="326" spans="1:65" s="2" customFormat="1" ht="10.199999999999999">
      <c r="A326" s="31"/>
      <c r="B326" s="32"/>
      <c r="C326" s="31"/>
      <c r="D326" s="144" t="s">
        <v>133</v>
      </c>
      <c r="E326" s="31"/>
      <c r="F326" s="145" t="s">
        <v>452</v>
      </c>
      <c r="G326" s="31"/>
      <c r="H326" s="31"/>
      <c r="I326" s="31"/>
      <c r="J326" s="31"/>
      <c r="K326" s="31"/>
      <c r="L326" s="32"/>
      <c r="M326" s="146"/>
      <c r="N326" s="147"/>
      <c r="O326" s="52"/>
      <c r="P326" s="52"/>
      <c r="Q326" s="52"/>
      <c r="R326" s="52"/>
      <c r="S326" s="52"/>
      <c r="T326" s="53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T326" s="19" t="s">
        <v>133</v>
      </c>
      <c r="AU326" s="19" t="s">
        <v>131</v>
      </c>
    </row>
    <row r="327" spans="1:65" s="2" customFormat="1" ht="16.5" customHeight="1">
      <c r="A327" s="31"/>
      <c r="B327" s="131"/>
      <c r="C327" s="132" t="s">
        <v>453</v>
      </c>
      <c r="D327" s="132" t="s">
        <v>125</v>
      </c>
      <c r="E327" s="133" t="s">
        <v>454</v>
      </c>
      <c r="F327" s="134" t="s">
        <v>455</v>
      </c>
      <c r="G327" s="135" t="s">
        <v>351</v>
      </c>
      <c r="H327" s="136">
        <v>1</v>
      </c>
      <c r="I327" s="137">
        <v>1760</v>
      </c>
      <c r="J327" s="137">
        <f>ROUND(I327*H327,2)</f>
        <v>1760</v>
      </c>
      <c r="K327" s="134" t="s">
        <v>129</v>
      </c>
      <c r="L327" s="32"/>
      <c r="M327" s="138" t="s">
        <v>3</v>
      </c>
      <c r="N327" s="139" t="s">
        <v>41</v>
      </c>
      <c r="O327" s="140">
        <v>1.4</v>
      </c>
      <c r="P327" s="140">
        <f>O327*H327</f>
        <v>1.4</v>
      </c>
      <c r="Q327" s="140">
        <v>1.83E-3</v>
      </c>
      <c r="R327" s="140">
        <f>Q327*H327</f>
        <v>1.83E-3</v>
      </c>
      <c r="S327" s="140">
        <v>0</v>
      </c>
      <c r="T327" s="141">
        <f>S327*H327</f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42" t="s">
        <v>130</v>
      </c>
      <c r="AT327" s="142" t="s">
        <v>125</v>
      </c>
      <c r="AU327" s="142" t="s">
        <v>131</v>
      </c>
      <c r="AY327" s="19" t="s">
        <v>122</v>
      </c>
      <c r="BE327" s="143">
        <f>IF(N327="základní",J327,0)</f>
        <v>0</v>
      </c>
      <c r="BF327" s="143">
        <f>IF(N327="snížená",J327,0)</f>
        <v>1760</v>
      </c>
      <c r="BG327" s="143">
        <f>IF(N327="zákl. přenesená",J327,0)</f>
        <v>0</v>
      </c>
      <c r="BH327" s="143">
        <f>IF(N327="sníž. přenesená",J327,0)</f>
        <v>0</v>
      </c>
      <c r="BI327" s="143">
        <f>IF(N327="nulová",J327,0)</f>
        <v>0</v>
      </c>
      <c r="BJ327" s="19" t="s">
        <v>131</v>
      </c>
      <c r="BK327" s="143">
        <f>ROUND(I327*H327,2)</f>
        <v>1760</v>
      </c>
      <c r="BL327" s="19" t="s">
        <v>130</v>
      </c>
      <c r="BM327" s="142" t="s">
        <v>456</v>
      </c>
    </row>
    <row r="328" spans="1:65" s="2" customFormat="1" ht="10.199999999999999">
      <c r="A328" s="31"/>
      <c r="B328" s="32"/>
      <c r="C328" s="31"/>
      <c r="D328" s="144" t="s">
        <v>133</v>
      </c>
      <c r="E328" s="31"/>
      <c r="F328" s="145" t="s">
        <v>457</v>
      </c>
      <c r="G328" s="31"/>
      <c r="H328" s="31"/>
      <c r="I328" s="31"/>
      <c r="J328" s="31"/>
      <c r="K328" s="31"/>
      <c r="L328" s="32"/>
      <c r="M328" s="146"/>
      <c r="N328" s="147"/>
      <c r="O328" s="52"/>
      <c r="P328" s="52"/>
      <c r="Q328" s="52"/>
      <c r="R328" s="52"/>
      <c r="S328" s="52"/>
      <c r="T328" s="53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T328" s="19" t="s">
        <v>133</v>
      </c>
      <c r="AU328" s="19" t="s">
        <v>131</v>
      </c>
    </row>
    <row r="329" spans="1:65" s="2" customFormat="1" ht="16.5" customHeight="1">
      <c r="A329" s="31"/>
      <c r="B329" s="131"/>
      <c r="C329" s="176" t="s">
        <v>458</v>
      </c>
      <c r="D329" s="176" t="s">
        <v>308</v>
      </c>
      <c r="E329" s="177" t="s">
        <v>459</v>
      </c>
      <c r="F329" s="178" t="s">
        <v>460</v>
      </c>
      <c r="G329" s="179" t="s">
        <v>351</v>
      </c>
      <c r="H329" s="180">
        <v>1</v>
      </c>
      <c r="I329" s="181">
        <v>4740</v>
      </c>
      <c r="J329" s="181">
        <f>ROUND(I329*H329,2)</f>
        <v>4740</v>
      </c>
      <c r="K329" s="178" t="s">
        <v>129</v>
      </c>
      <c r="L329" s="182"/>
      <c r="M329" s="183" t="s">
        <v>3</v>
      </c>
      <c r="N329" s="184" t="s">
        <v>41</v>
      </c>
      <c r="O329" s="140">
        <v>0</v>
      </c>
      <c r="P329" s="140">
        <f>O329*H329</f>
        <v>0</v>
      </c>
      <c r="Q329" s="140">
        <v>2.5999999999999999E-2</v>
      </c>
      <c r="R329" s="140">
        <f>Q329*H329</f>
        <v>2.5999999999999999E-2</v>
      </c>
      <c r="S329" s="140">
        <v>0</v>
      </c>
      <c r="T329" s="141">
        <f>S329*H329</f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42" t="s">
        <v>311</v>
      </c>
      <c r="AT329" s="142" t="s">
        <v>308</v>
      </c>
      <c r="AU329" s="142" t="s">
        <v>131</v>
      </c>
      <c r="AY329" s="19" t="s">
        <v>122</v>
      </c>
      <c r="BE329" s="143">
        <f>IF(N329="základní",J329,0)</f>
        <v>0</v>
      </c>
      <c r="BF329" s="143">
        <f>IF(N329="snížená",J329,0)</f>
        <v>4740</v>
      </c>
      <c r="BG329" s="143">
        <f>IF(N329="zákl. přenesená",J329,0)</f>
        <v>0</v>
      </c>
      <c r="BH329" s="143">
        <f>IF(N329="sníž. přenesená",J329,0)</f>
        <v>0</v>
      </c>
      <c r="BI329" s="143">
        <f>IF(N329="nulová",J329,0)</f>
        <v>0</v>
      </c>
      <c r="BJ329" s="19" t="s">
        <v>131</v>
      </c>
      <c r="BK329" s="143">
        <f>ROUND(I329*H329,2)</f>
        <v>4740</v>
      </c>
      <c r="BL329" s="19" t="s">
        <v>130</v>
      </c>
      <c r="BM329" s="142" t="s">
        <v>461</v>
      </c>
    </row>
    <row r="330" spans="1:65" s="2" customFormat="1" ht="16.5" customHeight="1">
      <c r="A330" s="31"/>
      <c r="B330" s="131"/>
      <c r="C330" s="176" t="s">
        <v>462</v>
      </c>
      <c r="D330" s="176" t="s">
        <v>308</v>
      </c>
      <c r="E330" s="177" t="s">
        <v>463</v>
      </c>
      <c r="F330" s="178" t="s">
        <v>464</v>
      </c>
      <c r="G330" s="179" t="s">
        <v>351</v>
      </c>
      <c r="H330" s="180">
        <v>1</v>
      </c>
      <c r="I330" s="181">
        <v>314</v>
      </c>
      <c r="J330" s="181">
        <f>ROUND(I330*H330,2)</f>
        <v>314</v>
      </c>
      <c r="K330" s="178" t="s">
        <v>129</v>
      </c>
      <c r="L330" s="182"/>
      <c r="M330" s="183" t="s">
        <v>3</v>
      </c>
      <c r="N330" s="184" t="s">
        <v>41</v>
      </c>
      <c r="O330" s="140">
        <v>0</v>
      </c>
      <c r="P330" s="140">
        <f>O330*H330</f>
        <v>0</v>
      </c>
      <c r="Q330" s="140">
        <v>1.25E-3</v>
      </c>
      <c r="R330" s="140">
        <f>Q330*H330</f>
        <v>1.25E-3</v>
      </c>
      <c r="S330" s="140">
        <v>0</v>
      </c>
      <c r="T330" s="141">
        <f>S330*H330</f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42" t="s">
        <v>311</v>
      </c>
      <c r="AT330" s="142" t="s">
        <v>308</v>
      </c>
      <c r="AU330" s="142" t="s">
        <v>131</v>
      </c>
      <c r="AY330" s="19" t="s">
        <v>122</v>
      </c>
      <c r="BE330" s="143">
        <f>IF(N330="základní",J330,0)</f>
        <v>0</v>
      </c>
      <c r="BF330" s="143">
        <f>IF(N330="snížená",J330,0)</f>
        <v>314</v>
      </c>
      <c r="BG330" s="143">
        <f>IF(N330="zákl. přenesená",J330,0)</f>
        <v>0</v>
      </c>
      <c r="BH330" s="143">
        <f>IF(N330="sníž. přenesená",J330,0)</f>
        <v>0</v>
      </c>
      <c r="BI330" s="143">
        <f>IF(N330="nulová",J330,0)</f>
        <v>0</v>
      </c>
      <c r="BJ330" s="19" t="s">
        <v>131</v>
      </c>
      <c r="BK330" s="143">
        <f>ROUND(I330*H330,2)</f>
        <v>314</v>
      </c>
      <c r="BL330" s="19" t="s">
        <v>130</v>
      </c>
      <c r="BM330" s="142" t="s">
        <v>465</v>
      </c>
    </row>
    <row r="331" spans="1:65" s="2" customFormat="1" ht="16.5" customHeight="1">
      <c r="A331" s="31"/>
      <c r="B331" s="131"/>
      <c r="C331" s="132" t="s">
        <v>466</v>
      </c>
      <c r="D331" s="132" t="s">
        <v>125</v>
      </c>
      <c r="E331" s="133" t="s">
        <v>467</v>
      </c>
      <c r="F331" s="134" t="s">
        <v>468</v>
      </c>
      <c r="G331" s="135" t="s">
        <v>450</v>
      </c>
      <c r="H331" s="136">
        <v>1</v>
      </c>
      <c r="I331" s="137">
        <v>155</v>
      </c>
      <c r="J331" s="137">
        <f>ROUND(I331*H331,2)</f>
        <v>155</v>
      </c>
      <c r="K331" s="134" t="s">
        <v>129</v>
      </c>
      <c r="L331" s="32"/>
      <c r="M331" s="138" t="s">
        <v>3</v>
      </c>
      <c r="N331" s="139" t="s">
        <v>41</v>
      </c>
      <c r="O331" s="140">
        <v>0.36199999999999999</v>
      </c>
      <c r="P331" s="140">
        <f>O331*H331</f>
        <v>0.36199999999999999</v>
      </c>
      <c r="Q331" s="140">
        <v>0</v>
      </c>
      <c r="R331" s="140">
        <f>Q331*H331</f>
        <v>0</v>
      </c>
      <c r="S331" s="140">
        <v>1.9460000000000002E-2</v>
      </c>
      <c r="T331" s="141">
        <f>S331*H331</f>
        <v>1.9460000000000002E-2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42" t="s">
        <v>130</v>
      </c>
      <c r="AT331" s="142" t="s">
        <v>125</v>
      </c>
      <c r="AU331" s="142" t="s">
        <v>131</v>
      </c>
      <c r="AY331" s="19" t="s">
        <v>122</v>
      </c>
      <c r="BE331" s="143">
        <f>IF(N331="základní",J331,0)</f>
        <v>0</v>
      </c>
      <c r="BF331" s="143">
        <f>IF(N331="snížená",J331,0)</f>
        <v>155</v>
      </c>
      <c r="BG331" s="143">
        <f>IF(N331="zákl. přenesená",J331,0)</f>
        <v>0</v>
      </c>
      <c r="BH331" s="143">
        <f>IF(N331="sníž. přenesená",J331,0)</f>
        <v>0</v>
      </c>
      <c r="BI331" s="143">
        <f>IF(N331="nulová",J331,0)</f>
        <v>0</v>
      </c>
      <c r="BJ331" s="19" t="s">
        <v>131</v>
      </c>
      <c r="BK331" s="143">
        <f>ROUND(I331*H331,2)</f>
        <v>155</v>
      </c>
      <c r="BL331" s="19" t="s">
        <v>130</v>
      </c>
      <c r="BM331" s="142" t="s">
        <v>469</v>
      </c>
    </row>
    <row r="332" spans="1:65" s="2" customFormat="1" ht="10.199999999999999">
      <c r="A332" s="31"/>
      <c r="B332" s="32"/>
      <c r="C332" s="31"/>
      <c r="D332" s="144" t="s">
        <v>133</v>
      </c>
      <c r="E332" s="31"/>
      <c r="F332" s="145" t="s">
        <v>470</v>
      </c>
      <c r="G332" s="31"/>
      <c r="H332" s="31"/>
      <c r="I332" s="31"/>
      <c r="J332" s="31"/>
      <c r="K332" s="31"/>
      <c r="L332" s="32"/>
      <c r="M332" s="146"/>
      <c r="N332" s="147"/>
      <c r="O332" s="52"/>
      <c r="P332" s="52"/>
      <c r="Q332" s="52"/>
      <c r="R332" s="52"/>
      <c r="S332" s="52"/>
      <c r="T332" s="53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T332" s="19" t="s">
        <v>133</v>
      </c>
      <c r="AU332" s="19" t="s">
        <v>131</v>
      </c>
    </row>
    <row r="333" spans="1:65" s="2" customFormat="1" ht="24.15" customHeight="1">
      <c r="A333" s="31"/>
      <c r="B333" s="131"/>
      <c r="C333" s="132" t="s">
        <v>471</v>
      </c>
      <c r="D333" s="132" t="s">
        <v>125</v>
      </c>
      <c r="E333" s="133" t="s">
        <v>472</v>
      </c>
      <c r="F333" s="134" t="s">
        <v>473</v>
      </c>
      <c r="G333" s="135" t="s">
        <v>450</v>
      </c>
      <c r="H333" s="136">
        <v>1</v>
      </c>
      <c r="I333" s="137">
        <v>4560</v>
      </c>
      <c r="J333" s="137">
        <f>ROUND(I333*H333,2)</f>
        <v>4560</v>
      </c>
      <c r="K333" s="134" t="s">
        <v>129</v>
      </c>
      <c r="L333" s="32"/>
      <c r="M333" s="138" t="s">
        <v>3</v>
      </c>
      <c r="N333" s="139" t="s">
        <v>41</v>
      </c>
      <c r="O333" s="140">
        <v>1.1000000000000001</v>
      </c>
      <c r="P333" s="140">
        <f>O333*H333</f>
        <v>1.1000000000000001</v>
      </c>
      <c r="Q333" s="140">
        <v>1.197E-2</v>
      </c>
      <c r="R333" s="140">
        <f>Q333*H333</f>
        <v>1.197E-2</v>
      </c>
      <c r="S333" s="140">
        <v>0</v>
      </c>
      <c r="T333" s="141">
        <f>S333*H333</f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142" t="s">
        <v>130</v>
      </c>
      <c r="AT333" s="142" t="s">
        <v>125</v>
      </c>
      <c r="AU333" s="142" t="s">
        <v>131</v>
      </c>
      <c r="AY333" s="19" t="s">
        <v>122</v>
      </c>
      <c r="BE333" s="143">
        <f>IF(N333="základní",J333,0)</f>
        <v>0</v>
      </c>
      <c r="BF333" s="143">
        <f>IF(N333="snížená",J333,0)</f>
        <v>4560</v>
      </c>
      <c r="BG333" s="143">
        <f>IF(N333="zákl. přenesená",J333,0)</f>
        <v>0</v>
      </c>
      <c r="BH333" s="143">
        <f>IF(N333="sníž. přenesená",J333,0)</f>
        <v>0</v>
      </c>
      <c r="BI333" s="143">
        <f>IF(N333="nulová",J333,0)</f>
        <v>0</v>
      </c>
      <c r="BJ333" s="19" t="s">
        <v>131</v>
      </c>
      <c r="BK333" s="143">
        <f>ROUND(I333*H333,2)</f>
        <v>4560</v>
      </c>
      <c r="BL333" s="19" t="s">
        <v>130</v>
      </c>
      <c r="BM333" s="142" t="s">
        <v>474</v>
      </c>
    </row>
    <row r="334" spans="1:65" s="2" customFormat="1" ht="10.199999999999999">
      <c r="A334" s="31"/>
      <c r="B334" s="32"/>
      <c r="C334" s="31"/>
      <c r="D334" s="144" t="s">
        <v>133</v>
      </c>
      <c r="E334" s="31"/>
      <c r="F334" s="145" t="s">
        <v>475</v>
      </c>
      <c r="G334" s="31"/>
      <c r="H334" s="31"/>
      <c r="I334" s="31"/>
      <c r="J334" s="31"/>
      <c r="K334" s="31"/>
      <c r="L334" s="32"/>
      <c r="M334" s="146"/>
      <c r="N334" s="147"/>
      <c r="O334" s="52"/>
      <c r="P334" s="52"/>
      <c r="Q334" s="52"/>
      <c r="R334" s="52"/>
      <c r="S334" s="52"/>
      <c r="T334" s="53"/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T334" s="19" t="s">
        <v>133</v>
      </c>
      <c r="AU334" s="19" t="s">
        <v>131</v>
      </c>
    </row>
    <row r="335" spans="1:65" s="2" customFormat="1" ht="16.5" customHeight="1">
      <c r="A335" s="31"/>
      <c r="B335" s="131"/>
      <c r="C335" s="132" t="s">
        <v>476</v>
      </c>
      <c r="D335" s="132" t="s">
        <v>125</v>
      </c>
      <c r="E335" s="133" t="s">
        <v>477</v>
      </c>
      <c r="F335" s="134" t="s">
        <v>478</v>
      </c>
      <c r="G335" s="135" t="s">
        <v>450</v>
      </c>
      <c r="H335" s="136">
        <v>1</v>
      </c>
      <c r="I335" s="137">
        <v>12200</v>
      </c>
      <c r="J335" s="137">
        <f>ROUND(I335*H335,2)</f>
        <v>12200</v>
      </c>
      <c r="K335" s="134" t="s">
        <v>129</v>
      </c>
      <c r="L335" s="32"/>
      <c r="M335" s="138" t="s">
        <v>3</v>
      </c>
      <c r="N335" s="139" t="s">
        <v>41</v>
      </c>
      <c r="O335" s="140">
        <v>2.4620000000000002</v>
      </c>
      <c r="P335" s="140">
        <f>O335*H335</f>
        <v>2.4620000000000002</v>
      </c>
      <c r="Q335" s="140">
        <v>2.087E-2</v>
      </c>
      <c r="R335" s="140">
        <f>Q335*H335</f>
        <v>2.087E-2</v>
      </c>
      <c r="S335" s="140">
        <v>0</v>
      </c>
      <c r="T335" s="141">
        <f>S335*H335</f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42" t="s">
        <v>130</v>
      </c>
      <c r="AT335" s="142" t="s">
        <v>125</v>
      </c>
      <c r="AU335" s="142" t="s">
        <v>131</v>
      </c>
      <c r="AY335" s="19" t="s">
        <v>122</v>
      </c>
      <c r="BE335" s="143">
        <f>IF(N335="základní",J335,0)</f>
        <v>0</v>
      </c>
      <c r="BF335" s="143">
        <f>IF(N335="snížená",J335,0)</f>
        <v>12200</v>
      </c>
      <c r="BG335" s="143">
        <f>IF(N335="zákl. přenesená",J335,0)</f>
        <v>0</v>
      </c>
      <c r="BH335" s="143">
        <f>IF(N335="sníž. přenesená",J335,0)</f>
        <v>0</v>
      </c>
      <c r="BI335" s="143">
        <f>IF(N335="nulová",J335,0)</f>
        <v>0</v>
      </c>
      <c r="BJ335" s="19" t="s">
        <v>131</v>
      </c>
      <c r="BK335" s="143">
        <f>ROUND(I335*H335,2)</f>
        <v>12200</v>
      </c>
      <c r="BL335" s="19" t="s">
        <v>130</v>
      </c>
      <c r="BM335" s="142" t="s">
        <v>479</v>
      </c>
    </row>
    <row r="336" spans="1:65" s="2" customFormat="1" ht="10.199999999999999">
      <c r="A336" s="31"/>
      <c r="B336" s="32"/>
      <c r="C336" s="31"/>
      <c r="D336" s="144" t="s">
        <v>133</v>
      </c>
      <c r="E336" s="31"/>
      <c r="F336" s="145" t="s">
        <v>480</v>
      </c>
      <c r="G336" s="31"/>
      <c r="H336" s="31"/>
      <c r="I336" s="31"/>
      <c r="J336" s="31"/>
      <c r="K336" s="31"/>
      <c r="L336" s="32"/>
      <c r="M336" s="146"/>
      <c r="N336" s="147"/>
      <c r="O336" s="52"/>
      <c r="P336" s="52"/>
      <c r="Q336" s="52"/>
      <c r="R336" s="52"/>
      <c r="S336" s="52"/>
      <c r="T336" s="53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T336" s="19" t="s">
        <v>133</v>
      </c>
      <c r="AU336" s="19" t="s">
        <v>131</v>
      </c>
    </row>
    <row r="337" spans="1:65" s="2" customFormat="1" ht="16.5" customHeight="1">
      <c r="A337" s="31"/>
      <c r="B337" s="131"/>
      <c r="C337" s="132" t="s">
        <v>481</v>
      </c>
      <c r="D337" s="132" t="s">
        <v>125</v>
      </c>
      <c r="E337" s="133" t="s">
        <v>482</v>
      </c>
      <c r="F337" s="134" t="s">
        <v>483</v>
      </c>
      <c r="G337" s="135" t="s">
        <v>450</v>
      </c>
      <c r="H337" s="136">
        <v>1</v>
      </c>
      <c r="I337" s="137">
        <v>1590</v>
      </c>
      <c r="J337" s="137">
        <f>ROUND(I337*H337,2)</f>
        <v>1590</v>
      </c>
      <c r="K337" s="134" t="s">
        <v>129</v>
      </c>
      <c r="L337" s="32"/>
      <c r="M337" s="138" t="s">
        <v>3</v>
      </c>
      <c r="N337" s="139" t="s">
        <v>41</v>
      </c>
      <c r="O337" s="140">
        <v>0.25</v>
      </c>
      <c r="P337" s="140">
        <f>O337*H337</f>
        <v>0.25</v>
      </c>
      <c r="Q337" s="140">
        <v>1.1000000000000001E-3</v>
      </c>
      <c r="R337" s="140">
        <f>Q337*H337</f>
        <v>1.1000000000000001E-3</v>
      </c>
      <c r="S337" s="140">
        <v>0</v>
      </c>
      <c r="T337" s="141">
        <f>S337*H337</f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42" t="s">
        <v>130</v>
      </c>
      <c r="AT337" s="142" t="s">
        <v>125</v>
      </c>
      <c r="AU337" s="142" t="s">
        <v>131</v>
      </c>
      <c r="AY337" s="19" t="s">
        <v>122</v>
      </c>
      <c r="BE337" s="143">
        <f>IF(N337="základní",J337,0)</f>
        <v>0</v>
      </c>
      <c r="BF337" s="143">
        <f>IF(N337="snížená",J337,0)</f>
        <v>1590</v>
      </c>
      <c r="BG337" s="143">
        <f>IF(N337="zákl. přenesená",J337,0)</f>
        <v>0</v>
      </c>
      <c r="BH337" s="143">
        <f>IF(N337="sníž. přenesená",J337,0)</f>
        <v>0</v>
      </c>
      <c r="BI337" s="143">
        <f>IF(N337="nulová",J337,0)</f>
        <v>0</v>
      </c>
      <c r="BJ337" s="19" t="s">
        <v>131</v>
      </c>
      <c r="BK337" s="143">
        <f>ROUND(I337*H337,2)</f>
        <v>1590</v>
      </c>
      <c r="BL337" s="19" t="s">
        <v>130</v>
      </c>
      <c r="BM337" s="142" t="s">
        <v>484</v>
      </c>
    </row>
    <row r="338" spans="1:65" s="2" customFormat="1" ht="10.199999999999999">
      <c r="A338" s="31"/>
      <c r="B338" s="32"/>
      <c r="C338" s="31"/>
      <c r="D338" s="144" t="s">
        <v>133</v>
      </c>
      <c r="E338" s="31"/>
      <c r="F338" s="145" t="s">
        <v>485</v>
      </c>
      <c r="G338" s="31"/>
      <c r="H338" s="31"/>
      <c r="I338" s="31"/>
      <c r="J338" s="31"/>
      <c r="K338" s="31"/>
      <c r="L338" s="32"/>
      <c r="M338" s="146"/>
      <c r="N338" s="147"/>
      <c r="O338" s="52"/>
      <c r="P338" s="52"/>
      <c r="Q338" s="52"/>
      <c r="R338" s="52"/>
      <c r="S338" s="52"/>
      <c r="T338" s="53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T338" s="19" t="s">
        <v>133</v>
      </c>
      <c r="AU338" s="19" t="s">
        <v>131</v>
      </c>
    </row>
    <row r="339" spans="1:65" s="2" customFormat="1" ht="16.5" customHeight="1">
      <c r="A339" s="31"/>
      <c r="B339" s="131"/>
      <c r="C339" s="132" t="s">
        <v>486</v>
      </c>
      <c r="D339" s="132" t="s">
        <v>125</v>
      </c>
      <c r="E339" s="133" t="s">
        <v>487</v>
      </c>
      <c r="F339" s="134" t="s">
        <v>488</v>
      </c>
      <c r="G339" s="135" t="s">
        <v>450</v>
      </c>
      <c r="H339" s="136">
        <v>1</v>
      </c>
      <c r="I339" s="137">
        <v>991</v>
      </c>
      <c r="J339" s="137">
        <f>ROUND(I339*H339,2)</f>
        <v>991</v>
      </c>
      <c r="K339" s="134" t="s">
        <v>129</v>
      </c>
      <c r="L339" s="32"/>
      <c r="M339" s="138" t="s">
        <v>3</v>
      </c>
      <c r="N339" s="139" t="s">
        <v>41</v>
      </c>
      <c r="O339" s="140">
        <v>0.85</v>
      </c>
      <c r="P339" s="140">
        <f>O339*H339</f>
        <v>0.85</v>
      </c>
      <c r="Q339" s="140">
        <v>4.2999999999999999E-4</v>
      </c>
      <c r="R339" s="140">
        <f>Q339*H339</f>
        <v>4.2999999999999999E-4</v>
      </c>
      <c r="S339" s="140">
        <v>0</v>
      </c>
      <c r="T339" s="141">
        <f>S339*H339</f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142" t="s">
        <v>130</v>
      </c>
      <c r="AT339" s="142" t="s">
        <v>125</v>
      </c>
      <c r="AU339" s="142" t="s">
        <v>131</v>
      </c>
      <c r="AY339" s="19" t="s">
        <v>122</v>
      </c>
      <c r="BE339" s="143">
        <f>IF(N339="základní",J339,0)</f>
        <v>0</v>
      </c>
      <c r="BF339" s="143">
        <f>IF(N339="snížená",J339,0)</f>
        <v>991</v>
      </c>
      <c r="BG339" s="143">
        <f>IF(N339="zákl. přenesená",J339,0)</f>
        <v>0</v>
      </c>
      <c r="BH339" s="143">
        <f>IF(N339="sníž. přenesená",J339,0)</f>
        <v>0</v>
      </c>
      <c r="BI339" s="143">
        <f>IF(N339="nulová",J339,0)</f>
        <v>0</v>
      </c>
      <c r="BJ339" s="19" t="s">
        <v>131</v>
      </c>
      <c r="BK339" s="143">
        <f>ROUND(I339*H339,2)</f>
        <v>991</v>
      </c>
      <c r="BL339" s="19" t="s">
        <v>130</v>
      </c>
      <c r="BM339" s="142" t="s">
        <v>489</v>
      </c>
    </row>
    <row r="340" spans="1:65" s="2" customFormat="1" ht="10.199999999999999">
      <c r="A340" s="31"/>
      <c r="B340" s="32"/>
      <c r="C340" s="31"/>
      <c r="D340" s="144" t="s">
        <v>133</v>
      </c>
      <c r="E340" s="31"/>
      <c r="F340" s="145" t="s">
        <v>490</v>
      </c>
      <c r="G340" s="31"/>
      <c r="H340" s="31"/>
      <c r="I340" s="31"/>
      <c r="J340" s="31"/>
      <c r="K340" s="31"/>
      <c r="L340" s="32"/>
      <c r="M340" s="146"/>
      <c r="N340" s="147"/>
      <c r="O340" s="52"/>
      <c r="P340" s="52"/>
      <c r="Q340" s="52"/>
      <c r="R340" s="52"/>
      <c r="S340" s="52"/>
      <c r="T340" s="53"/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T340" s="19" t="s">
        <v>133</v>
      </c>
      <c r="AU340" s="19" t="s">
        <v>131</v>
      </c>
    </row>
    <row r="341" spans="1:65" s="2" customFormat="1" ht="16.5" customHeight="1">
      <c r="A341" s="31"/>
      <c r="B341" s="131"/>
      <c r="C341" s="176" t="s">
        <v>491</v>
      </c>
      <c r="D341" s="176" t="s">
        <v>308</v>
      </c>
      <c r="E341" s="177" t="s">
        <v>492</v>
      </c>
      <c r="F341" s="178" t="s">
        <v>493</v>
      </c>
      <c r="G341" s="179" t="s">
        <v>351</v>
      </c>
      <c r="H341" s="180">
        <v>1</v>
      </c>
      <c r="I341" s="181">
        <v>2340</v>
      </c>
      <c r="J341" s="181">
        <f>ROUND(I341*H341,2)</f>
        <v>2340</v>
      </c>
      <c r="K341" s="178" t="s">
        <v>129</v>
      </c>
      <c r="L341" s="182"/>
      <c r="M341" s="183" t="s">
        <v>3</v>
      </c>
      <c r="N341" s="184" t="s">
        <v>41</v>
      </c>
      <c r="O341" s="140">
        <v>0</v>
      </c>
      <c r="P341" s="140">
        <f>O341*H341</f>
        <v>0</v>
      </c>
      <c r="Q341" s="140">
        <v>4.4999999999999997E-3</v>
      </c>
      <c r="R341" s="140">
        <f>Q341*H341</f>
        <v>4.4999999999999997E-3</v>
      </c>
      <c r="S341" s="140">
        <v>0</v>
      </c>
      <c r="T341" s="141">
        <f>S341*H341</f>
        <v>0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142" t="s">
        <v>311</v>
      </c>
      <c r="AT341" s="142" t="s">
        <v>308</v>
      </c>
      <c r="AU341" s="142" t="s">
        <v>131</v>
      </c>
      <c r="AY341" s="19" t="s">
        <v>122</v>
      </c>
      <c r="BE341" s="143">
        <f>IF(N341="základní",J341,0)</f>
        <v>0</v>
      </c>
      <c r="BF341" s="143">
        <f>IF(N341="snížená",J341,0)</f>
        <v>2340</v>
      </c>
      <c r="BG341" s="143">
        <f>IF(N341="zákl. přenesená",J341,0)</f>
        <v>0</v>
      </c>
      <c r="BH341" s="143">
        <f>IF(N341="sníž. přenesená",J341,0)</f>
        <v>0</v>
      </c>
      <c r="BI341" s="143">
        <f>IF(N341="nulová",J341,0)</f>
        <v>0</v>
      </c>
      <c r="BJ341" s="19" t="s">
        <v>131</v>
      </c>
      <c r="BK341" s="143">
        <f>ROUND(I341*H341,2)</f>
        <v>2340</v>
      </c>
      <c r="BL341" s="19" t="s">
        <v>130</v>
      </c>
      <c r="BM341" s="142" t="s">
        <v>494</v>
      </c>
    </row>
    <row r="342" spans="1:65" s="2" customFormat="1" ht="16.5" customHeight="1">
      <c r="A342" s="31"/>
      <c r="B342" s="131"/>
      <c r="C342" s="132" t="s">
        <v>495</v>
      </c>
      <c r="D342" s="132" t="s">
        <v>125</v>
      </c>
      <c r="E342" s="133" t="s">
        <v>496</v>
      </c>
      <c r="F342" s="134" t="s">
        <v>497</v>
      </c>
      <c r="G342" s="135" t="s">
        <v>450</v>
      </c>
      <c r="H342" s="136">
        <v>2</v>
      </c>
      <c r="I342" s="137">
        <v>213</v>
      </c>
      <c r="J342" s="137">
        <f>ROUND(I342*H342,2)</f>
        <v>426</v>
      </c>
      <c r="K342" s="134" t="s">
        <v>129</v>
      </c>
      <c r="L342" s="32"/>
      <c r="M342" s="138" t="s">
        <v>3</v>
      </c>
      <c r="N342" s="139" t="s">
        <v>41</v>
      </c>
      <c r="O342" s="140">
        <v>0.248</v>
      </c>
      <c r="P342" s="140">
        <f>O342*H342</f>
        <v>0.496</v>
      </c>
      <c r="Q342" s="140">
        <v>1.2999999999999999E-4</v>
      </c>
      <c r="R342" s="140">
        <f>Q342*H342</f>
        <v>2.5999999999999998E-4</v>
      </c>
      <c r="S342" s="140">
        <v>0</v>
      </c>
      <c r="T342" s="141">
        <f>S342*H342</f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142" t="s">
        <v>130</v>
      </c>
      <c r="AT342" s="142" t="s">
        <v>125</v>
      </c>
      <c r="AU342" s="142" t="s">
        <v>131</v>
      </c>
      <c r="AY342" s="19" t="s">
        <v>122</v>
      </c>
      <c r="BE342" s="143">
        <f>IF(N342="základní",J342,0)</f>
        <v>0</v>
      </c>
      <c r="BF342" s="143">
        <f>IF(N342="snížená",J342,0)</f>
        <v>426</v>
      </c>
      <c r="BG342" s="143">
        <f>IF(N342="zákl. přenesená",J342,0)</f>
        <v>0</v>
      </c>
      <c r="BH342" s="143">
        <f>IF(N342="sníž. přenesená",J342,0)</f>
        <v>0</v>
      </c>
      <c r="BI342" s="143">
        <f>IF(N342="nulová",J342,0)</f>
        <v>0</v>
      </c>
      <c r="BJ342" s="19" t="s">
        <v>131</v>
      </c>
      <c r="BK342" s="143">
        <f>ROUND(I342*H342,2)</f>
        <v>426</v>
      </c>
      <c r="BL342" s="19" t="s">
        <v>130</v>
      </c>
      <c r="BM342" s="142" t="s">
        <v>498</v>
      </c>
    </row>
    <row r="343" spans="1:65" s="2" customFormat="1" ht="10.199999999999999">
      <c r="A343" s="31"/>
      <c r="B343" s="32"/>
      <c r="C343" s="31"/>
      <c r="D343" s="144" t="s">
        <v>133</v>
      </c>
      <c r="E343" s="31"/>
      <c r="F343" s="145" t="s">
        <v>499</v>
      </c>
      <c r="G343" s="31"/>
      <c r="H343" s="31"/>
      <c r="I343" s="31"/>
      <c r="J343" s="31"/>
      <c r="K343" s="31"/>
      <c r="L343" s="32"/>
      <c r="M343" s="146"/>
      <c r="N343" s="147"/>
      <c r="O343" s="52"/>
      <c r="P343" s="52"/>
      <c r="Q343" s="52"/>
      <c r="R343" s="52"/>
      <c r="S343" s="52"/>
      <c r="T343" s="53"/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T343" s="19" t="s">
        <v>133</v>
      </c>
      <c r="AU343" s="19" t="s">
        <v>131</v>
      </c>
    </row>
    <row r="344" spans="1:65" s="2" customFormat="1" ht="16.5" customHeight="1">
      <c r="A344" s="31"/>
      <c r="B344" s="131"/>
      <c r="C344" s="176" t="s">
        <v>500</v>
      </c>
      <c r="D344" s="176" t="s">
        <v>308</v>
      </c>
      <c r="E344" s="177" t="s">
        <v>501</v>
      </c>
      <c r="F344" s="178" t="s">
        <v>502</v>
      </c>
      <c r="G344" s="179" t="s">
        <v>351</v>
      </c>
      <c r="H344" s="180">
        <v>2</v>
      </c>
      <c r="I344" s="181">
        <v>552</v>
      </c>
      <c r="J344" s="181">
        <f>ROUND(I344*H344,2)</f>
        <v>1104</v>
      </c>
      <c r="K344" s="178" t="s">
        <v>129</v>
      </c>
      <c r="L344" s="182"/>
      <c r="M344" s="183" t="s">
        <v>3</v>
      </c>
      <c r="N344" s="184" t="s">
        <v>41</v>
      </c>
      <c r="O344" s="140">
        <v>0</v>
      </c>
      <c r="P344" s="140">
        <f>O344*H344</f>
        <v>0</v>
      </c>
      <c r="Q344" s="140">
        <v>1E-3</v>
      </c>
      <c r="R344" s="140">
        <f>Q344*H344</f>
        <v>2E-3</v>
      </c>
      <c r="S344" s="140">
        <v>0</v>
      </c>
      <c r="T344" s="141">
        <f>S344*H344</f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142" t="s">
        <v>311</v>
      </c>
      <c r="AT344" s="142" t="s">
        <v>308</v>
      </c>
      <c r="AU344" s="142" t="s">
        <v>131</v>
      </c>
      <c r="AY344" s="19" t="s">
        <v>122</v>
      </c>
      <c r="BE344" s="143">
        <f>IF(N344="základní",J344,0)</f>
        <v>0</v>
      </c>
      <c r="BF344" s="143">
        <f>IF(N344="snížená",J344,0)</f>
        <v>1104</v>
      </c>
      <c r="BG344" s="143">
        <f>IF(N344="zákl. přenesená",J344,0)</f>
        <v>0</v>
      </c>
      <c r="BH344" s="143">
        <f>IF(N344="sníž. přenesená",J344,0)</f>
        <v>0</v>
      </c>
      <c r="BI344" s="143">
        <f>IF(N344="nulová",J344,0)</f>
        <v>0</v>
      </c>
      <c r="BJ344" s="19" t="s">
        <v>131</v>
      </c>
      <c r="BK344" s="143">
        <f>ROUND(I344*H344,2)</f>
        <v>1104</v>
      </c>
      <c r="BL344" s="19" t="s">
        <v>130</v>
      </c>
      <c r="BM344" s="142" t="s">
        <v>503</v>
      </c>
    </row>
    <row r="345" spans="1:65" s="2" customFormat="1" ht="16.5" customHeight="1">
      <c r="A345" s="31"/>
      <c r="B345" s="131"/>
      <c r="C345" s="132" t="s">
        <v>504</v>
      </c>
      <c r="D345" s="132" t="s">
        <v>125</v>
      </c>
      <c r="E345" s="133" t="s">
        <v>505</v>
      </c>
      <c r="F345" s="134" t="s">
        <v>506</v>
      </c>
      <c r="G345" s="135" t="s">
        <v>450</v>
      </c>
      <c r="H345" s="136">
        <v>5</v>
      </c>
      <c r="I345" s="137">
        <v>203</v>
      </c>
      <c r="J345" s="137">
        <f>ROUND(I345*H345,2)</f>
        <v>1015</v>
      </c>
      <c r="K345" s="134" t="s">
        <v>129</v>
      </c>
      <c r="L345" s="32"/>
      <c r="M345" s="138" t="s">
        <v>3</v>
      </c>
      <c r="N345" s="139" t="s">
        <v>41</v>
      </c>
      <c r="O345" s="140">
        <v>0.28999999999999998</v>
      </c>
      <c r="P345" s="140">
        <f>O345*H345</f>
        <v>1.45</v>
      </c>
      <c r="Q345" s="140">
        <v>9.0000000000000006E-5</v>
      </c>
      <c r="R345" s="140">
        <f>Q345*H345</f>
        <v>4.5000000000000004E-4</v>
      </c>
      <c r="S345" s="140">
        <v>0</v>
      </c>
      <c r="T345" s="141">
        <f>S345*H345</f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142" t="s">
        <v>130</v>
      </c>
      <c r="AT345" s="142" t="s">
        <v>125</v>
      </c>
      <c r="AU345" s="142" t="s">
        <v>131</v>
      </c>
      <c r="AY345" s="19" t="s">
        <v>122</v>
      </c>
      <c r="BE345" s="143">
        <f>IF(N345="základní",J345,0)</f>
        <v>0</v>
      </c>
      <c r="BF345" s="143">
        <f>IF(N345="snížená",J345,0)</f>
        <v>1015</v>
      </c>
      <c r="BG345" s="143">
        <f>IF(N345="zákl. přenesená",J345,0)</f>
        <v>0</v>
      </c>
      <c r="BH345" s="143">
        <f>IF(N345="sníž. přenesená",J345,0)</f>
        <v>0</v>
      </c>
      <c r="BI345" s="143">
        <f>IF(N345="nulová",J345,0)</f>
        <v>0</v>
      </c>
      <c r="BJ345" s="19" t="s">
        <v>131</v>
      </c>
      <c r="BK345" s="143">
        <f>ROUND(I345*H345,2)</f>
        <v>1015</v>
      </c>
      <c r="BL345" s="19" t="s">
        <v>130</v>
      </c>
      <c r="BM345" s="142" t="s">
        <v>507</v>
      </c>
    </row>
    <row r="346" spans="1:65" s="2" customFormat="1" ht="10.199999999999999">
      <c r="A346" s="31"/>
      <c r="B346" s="32"/>
      <c r="C346" s="31"/>
      <c r="D346" s="144" t="s">
        <v>133</v>
      </c>
      <c r="E346" s="31"/>
      <c r="F346" s="145" t="s">
        <v>508</v>
      </c>
      <c r="G346" s="31"/>
      <c r="H346" s="31"/>
      <c r="I346" s="31"/>
      <c r="J346" s="31"/>
      <c r="K346" s="31"/>
      <c r="L346" s="32"/>
      <c r="M346" s="146"/>
      <c r="N346" s="147"/>
      <c r="O346" s="52"/>
      <c r="P346" s="52"/>
      <c r="Q346" s="52"/>
      <c r="R346" s="52"/>
      <c r="S346" s="52"/>
      <c r="T346" s="53"/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T346" s="19" t="s">
        <v>133</v>
      </c>
      <c r="AU346" s="19" t="s">
        <v>131</v>
      </c>
    </row>
    <row r="347" spans="1:65" s="2" customFormat="1" ht="16.5" customHeight="1">
      <c r="A347" s="31"/>
      <c r="B347" s="131"/>
      <c r="C347" s="176" t="s">
        <v>509</v>
      </c>
      <c r="D347" s="176" t="s">
        <v>308</v>
      </c>
      <c r="E347" s="177" t="s">
        <v>510</v>
      </c>
      <c r="F347" s="178" t="s">
        <v>511</v>
      </c>
      <c r="G347" s="179" t="s">
        <v>351</v>
      </c>
      <c r="H347" s="180">
        <v>5</v>
      </c>
      <c r="I347" s="181">
        <v>101</v>
      </c>
      <c r="J347" s="181">
        <f>ROUND(I347*H347,2)</f>
        <v>505</v>
      </c>
      <c r="K347" s="178" t="s">
        <v>129</v>
      </c>
      <c r="L347" s="182"/>
      <c r="M347" s="183" t="s">
        <v>3</v>
      </c>
      <c r="N347" s="184" t="s">
        <v>41</v>
      </c>
      <c r="O347" s="140">
        <v>0</v>
      </c>
      <c r="P347" s="140">
        <f>O347*H347</f>
        <v>0</v>
      </c>
      <c r="Q347" s="140">
        <v>1.4999999999999999E-4</v>
      </c>
      <c r="R347" s="140">
        <f>Q347*H347</f>
        <v>7.4999999999999991E-4</v>
      </c>
      <c r="S347" s="140">
        <v>0</v>
      </c>
      <c r="T347" s="141">
        <f>S347*H347</f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42" t="s">
        <v>311</v>
      </c>
      <c r="AT347" s="142" t="s">
        <v>308</v>
      </c>
      <c r="AU347" s="142" t="s">
        <v>131</v>
      </c>
      <c r="AY347" s="19" t="s">
        <v>122</v>
      </c>
      <c r="BE347" s="143">
        <f>IF(N347="základní",J347,0)</f>
        <v>0</v>
      </c>
      <c r="BF347" s="143">
        <f>IF(N347="snížená",J347,0)</f>
        <v>505</v>
      </c>
      <c r="BG347" s="143">
        <f>IF(N347="zákl. přenesená",J347,0)</f>
        <v>0</v>
      </c>
      <c r="BH347" s="143">
        <f>IF(N347="sníž. přenesená",J347,0)</f>
        <v>0</v>
      </c>
      <c r="BI347" s="143">
        <f>IF(N347="nulová",J347,0)</f>
        <v>0</v>
      </c>
      <c r="BJ347" s="19" t="s">
        <v>131</v>
      </c>
      <c r="BK347" s="143">
        <f>ROUND(I347*H347,2)</f>
        <v>505</v>
      </c>
      <c r="BL347" s="19" t="s">
        <v>130</v>
      </c>
      <c r="BM347" s="142" t="s">
        <v>512</v>
      </c>
    </row>
    <row r="348" spans="1:65" s="2" customFormat="1" ht="16.5" customHeight="1">
      <c r="A348" s="31"/>
      <c r="B348" s="131"/>
      <c r="C348" s="132" t="s">
        <v>513</v>
      </c>
      <c r="D348" s="132" t="s">
        <v>125</v>
      </c>
      <c r="E348" s="133" t="s">
        <v>514</v>
      </c>
      <c r="F348" s="134" t="s">
        <v>515</v>
      </c>
      <c r="G348" s="135" t="s">
        <v>450</v>
      </c>
      <c r="H348" s="136">
        <v>1</v>
      </c>
      <c r="I348" s="137">
        <v>93.1</v>
      </c>
      <c r="J348" s="137">
        <f>ROUND(I348*H348,2)</f>
        <v>93.1</v>
      </c>
      <c r="K348" s="134" t="s">
        <v>129</v>
      </c>
      <c r="L348" s="32"/>
      <c r="M348" s="138" t="s">
        <v>3</v>
      </c>
      <c r="N348" s="139" t="s">
        <v>41</v>
      </c>
      <c r="O348" s="140">
        <v>0.217</v>
      </c>
      <c r="P348" s="140">
        <f>O348*H348</f>
        <v>0.217</v>
      </c>
      <c r="Q348" s="140">
        <v>0</v>
      </c>
      <c r="R348" s="140">
        <f>Q348*H348</f>
        <v>0</v>
      </c>
      <c r="S348" s="140">
        <v>1.56E-3</v>
      </c>
      <c r="T348" s="141">
        <f>S348*H348</f>
        <v>1.56E-3</v>
      </c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R348" s="142" t="s">
        <v>130</v>
      </c>
      <c r="AT348" s="142" t="s">
        <v>125</v>
      </c>
      <c r="AU348" s="142" t="s">
        <v>131</v>
      </c>
      <c r="AY348" s="19" t="s">
        <v>122</v>
      </c>
      <c r="BE348" s="143">
        <f>IF(N348="základní",J348,0)</f>
        <v>0</v>
      </c>
      <c r="BF348" s="143">
        <f>IF(N348="snížená",J348,0)</f>
        <v>93.1</v>
      </c>
      <c r="BG348" s="143">
        <f>IF(N348="zákl. přenesená",J348,0)</f>
        <v>0</v>
      </c>
      <c r="BH348" s="143">
        <f>IF(N348="sníž. přenesená",J348,0)</f>
        <v>0</v>
      </c>
      <c r="BI348" s="143">
        <f>IF(N348="nulová",J348,0)</f>
        <v>0</v>
      </c>
      <c r="BJ348" s="19" t="s">
        <v>131</v>
      </c>
      <c r="BK348" s="143">
        <f>ROUND(I348*H348,2)</f>
        <v>93.1</v>
      </c>
      <c r="BL348" s="19" t="s">
        <v>130</v>
      </c>
      <c r="BM348" s="142" t="s">
        <v>516</v>
      </c>
    </row>
    <row r="349" spans="1:65" s="2" customFormat="1" ht="10.199999999999999">
      <c r="A349" s="31"/>
      <c r="B349" s="32"/>
      <c r="C349" s="31"/>
      <c r="D349" s="144" t="s">
        <v>133</v>
      </c>
      <c r="E349" s="31"/>
      <c r="F349" s="145" t="s">
        <v>517</v>
      </c>
      <c r="G349" s="31"/>
      <c r="H349" s="31"/>
      <c r="I349" s="31"/>
      <c r="J349" s="31"/>
      <c r="K349" s="31"/>
      <c r="L349" s="32"/>
      <c r="M349" s="146"/>
      <c r="N349" s="147"/>
      <c r="O349" s="52"/>
      <c r="P349" s="52"/>
      <c r="Q349" s="52"/>
      <c r="R349" s="52"/>
      <c r="S349" s="52"/>
      <c r="T349" s="53"/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T349" s="19" t="s">
        <v>133</v>
      </c>
      <c r="AU349" s="19" t="s">
        <v>131</v>
      </c>
    </row>
    <row r="350" spans="1:65" s="2" customFormat="1" ht="16.5" customHeight="1">
      <c r="A350" s="31"/>
      <c r="B350" s="131"/>
      <c r="C350" s="132" t="s">
        <v>518</v>
      </c>
      <c r="D350" s="132" t="s">
        <v>125</v>
      </c>
      <c r="E350" s="133" t="s">
        <v>519</v>
      </c>
      <c r="F350" s="134" t="s">
        <v>520</v>
      </c>
      <c r="G350" s="135" t="s">
        <v>450</v>
      </c>
      <c r="H350" s="136">
        <v>2</v>
      </c>
      <c r="I350" s="137">
        <v>95.3</v>
      </c>
      <c r="J350" s="137">
        <f>ROUND(I350*H350,2)</f>
        <v>190.6</v>
      </c>
      <c r="K350" s="134" t="s">
        <v>129</v>
      </c>
      <c r="L350" s="32"/>
      <c r="M350" s="138" t="s">
        <v>3</v>
      </c>
      <c r="N350" s="139" t="s">
        <v>41</v>
      </c>
      <c r="O350" s="140">
        <v>0.222</v>
      </c>
      <c r="P350" s="140">
        <f>O350*H350</f>
        <v>0.44400000000000001</v>
      </c>
      <c r="Q350" s="140">
        <v>0</v>
      </c>
      <c r="R350" s="140">
        <f>Q350*H350</f>
        <v>0</v>
      </c>
      <c r="S350" s="140">
        <v>8.5999999999999998E-4</v>
      </c>
      <c r="T350" s="141">
        <f>S350*H350</f>
        <v>1.72E-3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142" t="s">
        <v>130</v>
      </c>
      <c r="AT350" s="142" t="s">
        <v>125</v>
      </c>
      <c r="AU350" s="142" t="s">
        <v>131</v>
      </c>
      <c r="AY350" s="19" t="s">
        <v>122</v>
      </c>
      <c r="BE350" s="143">
        <f>IF(N350="základní",J350,0)</f>
        <v>0</v>
      </c>
      <c r="BF350" s="143">
        <f>IF(N350="snížená",J350,0)</f>
        <v>190.6</v>
      </c>
      <c r="BG350" s="143">
        <f>IF(N350="zákl. přenesená",J350,0)</f>
        <v>0</v>
      </c>
      <c r="BH350" s="143">
        <f>IF(N350="sníž. přenesená",J350,0)</f>
        <v>0</v>
      </c>
      <c r="BI350" s="143">
        <f>IF(N350="nulová",J350,0)</f>
        <v>0</v>
      </c>
      <c r="BJ350" s="19" t="s">
        <v>131</v>
      </c>
      <c r="BK350" s="143">
        <f>ROUND(I350*H350,2)</f>
        <v>190.6</v>
      </c>
      <c r="BL350" s="19" t="s">
        <v>130</v>
      </c>
      <c r="BM350" s="142" t="s">
        <v>521</v>
      </c>
    </row>
    <row r="351" spans="1:65" s="2" customFormat="1" ht="10.199999999999999">
      <c r="A351" s="31"/>
      <c r="B351" s="32"/>
      <c r="C351" s="31"/>
      <c r="D351" s="144" t="s">
        <v>133</v>
      </c>
      <c r="E351" s="31"/>
      <c r="F351" s="145" t="s">
        <v>522</v>
      </c>
      <c r="G351" s="31"/>
      <c r="H351" s="31"/>
      <c r="I351" s="31"/>
      <c r="J351" s="31"/>
      <c r="K351" s="31"/>
      <c r="L351" s="32"/>
      <c r="M351" s="146"/>
      <c r="N351" s="147"/>
      <c r="O351" s="52"/>
      <c r="P351" s="52"/>
      <c r="Q351" s="52"/>
      <c r="R351" s="52"/>
      <c r="S351" s="52"/>
      <c r="T351" s="53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T351" s="19" t="s">
        <v>133</v>
      </c>
      <c r="AU351" s="19" t="s">
        <v>131</v>
      </c>
    </row>
    <row r="352" spans="1:65" s="2" customFormat="1" ht="16.5" customHeight="1">
      <c r="A352" s="31"/>
      <c r="B352" s="131"/>
      <c r="C352" s="132" t="s">
        <v>523</v>
      </c>
      <c r="D352" s="132" t="s">
        <v>125</v>
      </c>
      <c r="E352" s="133" t="s">
        <v>524</v>
      </c>
      <c r="F352" s="134" t="s">
        <v>525</v>
      </c>
      <c r="G352" s="135" t="s">
        <v>351</v>
      </c>
      <c r="H352" s="136">
        <v>1</v>
      </c>
      <c r="I352" s="137">
        <v>239</v>
      </c>
      <c r="J352" s="137">
        <f>ROUND(I352*H352,2)</f>
        <v>239</v>
      </c>
      <c r="K352" s="134" t="s">
        <v>129</v>
      </c>
      <c r="L352" s="32"/>
      <c r="M352" s="138" t="s">
        <v>3</v>
      </c>
      <c r="N352" s="139" t="s">
        <v>41</v>
      </c>
      <c r="O352" s="140">
        <v>0.44500000000000001</v>
      </c>
      <c r="P352" s="140">
        <f>O352*H352</f>
        <v>0.44500000000000001</v>
      </c>
      <c r="Q352" s="140">
        <v>0</v>
      </c>
      <c r="R352" s="140">
        <f>Q352*H352</f>
        <v>0</v>
      </c>
      <c r="S352" s="140">
        <v>0</v>
      </c>
      <c r="T352" s="141">
        <f>S352*H352</f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142" t="s">
        <v>130</v>
      </c>
      <c r="AT352" s="142" t="s">
        <v>125</v>
      </c>
      <c r="AU352" s="142" t="s">
        <v>131</v>
      </c>
      <c r="AY352" s="19" t="s">
        <v>122</v>
      </c>
      <c r="BE352" s="143">
        <f>IF(N352="základní",J352,0)</f>
        <v>0</v>
      </c>
      <c r="BF352" s="143">
        <f>IF(N352="snížená",J352,0)</f>
        <v>239</v>
      </c>
      <c r="BG352" s="143">
        <f>IF(N352="zákl. přenesená",J352,0)</f>
        <v>0</v>
      </c>
      <c r="BH352" s="143">
        <f>IF(N352="sníž. přenesená",J352,0)</f>
        <v>0</v>
      </c>
      <c r="BI352" s="143">
        <f>IF(N352="nulová",J352,0)</f>
        <v>0</v>
      </c>
      <c r="BJ352" s="19" t="s">
        <v>131</v>
      </c>
      <c r="BK352" s="143">
        <f>ROUND(I352*H352,2)</f>
        <v>239</v>
      </c>
      <c r="BL352" s="19" t="s">
        <v>130</v>
      </c>
      <c r="BM352" s="142" t="s">
        <v>526</v>
      </c>
    </row>
    <row r="353" spans="1:65" s="2" customFormat="1" ht="10.199999999999999">
      <c r="A353" s="31"/>
      <c r="B353" s="32"/>
      <c r="C353" s="31"/>
      <c r="D353" s="144" t="s">
        <v>133</v>
      </c>
      <c r="E353" s="31"/>
      <c r="F353" s="145" t="s">
        <v>527</v>
      </c>
      <c r="G353" s="31"/>
      <c r="H353" s="31"/>
      <c r="I353" s="31"/>
      <c r="J353" s="31"/>
      <c r="K353" s="31"/>
      <c r="L353" s="32"/>
      <c r="M353" s="146"/>
      <c r="N353" s="147"/>
      <c r="O353" s="52"/>
      <c r="P353" s="52"/>
      <c r="Q353" s="52"/>
      <c r="R353" s="52"/>
      <c r="S353" s="52"/>
      <c r="T353" s="53"/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T353" s="19" t="s">
        <v>133</v>
      </c>
      <c r="AU353" s="19" t="s">
        <v>131</v>
      </c>
    </row>
    <row r="354" spans="1:65" s="2" customFormat="1" ht="16.5" customHeight="1">
      <c r="A354" s="31"/>
      <c r="B354" s="131"/>
      <c r="C354" s="176" t="s">
        <v>528</v>
      </c>
      <c r="D354" s="176" t="s">
        <v>308</v>
      </c>
      <c r="E354" s="177" t="s">
        <v>529</v>
      </c>
      <c r="F354" s="178" t="s">
        <v>530</v>
      </c>
      <c r="G354" s="179" t="s">
        <v>351</v>
      </c>
      <c r="H354" s="180">
        <v>1</v>
      </c>
      <c r="I354" s="181">
        <v>1870</v>
      </c>
      <c r="J354" s="181">
        <f>ROUND(I354*H354,2)</f>
        <v>1870</v>
      </c>
      <c r="K354" s="178" t="s">
        <v>129</v>
      </c>
      <c r="L354" s="182"/>
      <c r="M354" s="183" t="s">
        <v>3</v>
      </c>
      <c r="N354" s="184" t="s">
        <v>41</v>
      </c>
      <c r="O354" s="140">
        <v>0</v>
      </c>
      <c r="P354" s="140">
        <f>O354*H354</f>
        <v>0</v>
      </c>
      <c r="Q354" s="140">
        <v>1.8E-3</v>
      </c>
      <c r="R354" s="140">
        <f>Q354*H354</f>
        <v>1.8E-3</v>
      </c>
      <c r="S354" s="140">
        <v>0</v>
      </c>
      <c r="T354" s="141">
        <f>S354*H354</f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142" t="s">
        <v>311</v>
      </c>
      <c r="AT354" s="142" t="s">
        <v>308</v>
      </c>
      <c r="AU354" s="142" t="s">
        <v>131</v>
      </c>
      <c r="AY354" s="19" t="s">
        <v>122</v>
      </c>
      <c r="BE354" s="143">
        <f>IF(N354="základní",J354,0)</f>
        <v>0</v>
      </c>
      <c r="BF354" s="143">
        <f>IF(N354="snížená",J354,0)</f>
        <v>1870</v>
      </c>
      <c r="BG354" s="143">
        <f>IF(N354="zákl. přenesená",J354,0)</f>
        <v>0</v>
      </c>
      <c r="BH354" s="143">
        <f>IF(N354="sníž. přenesená",J354,0)</f>
        <v>0</v>
      </c>
      <c r="BI354" s="143">
        <f>IF(N354="nulová",J354,0)</f>
        <v>0</v>
      </c>
      <c r="BJ354" s="19" t="s">
        <v>131</v>
      </c>
      <c r="BK354" s="143">
        <f>ROUND(I354*H354,2)</f>
        <v>1870</v>
      </c>
      <c r="BL354" s="19" t="s">
        <v>130</v>
      </c>
      <c r="BM354" s="142" t="s">
        <v>531</v>
      </c>
    </row>
    <row r="355" spans="1:65" s="2" customFormat="1" ht="16.5" customHeight="1">
      <c r="A355" s="31"/>
      <c r="B355" s="131"/>
      <c r="C355" s="132" t="s">
        <v>532</v>
      </c>
      <c r="D355" s="132" t="s">
        <v>125</v>
      </c>
      <c r="E355" s="133" t="s">
        <v>533</v>
      </c>
      <c r="F355" s="134" t="s">
        <v>534</v>
      </c>
      <c r="G355" s="135" t="s">
        <v>351</v>
      </c>
      <c r="H355" s="136">
        <v>1</v>
      </c>
      <c r="I355" s="137">
        <v>179</v>
      </c>
      <c r="J355" s="137">
        <f>ROUND(I355*H355,2)</f>
        <v>179</v>
      </c>
      <c r="K355" s="134" t="s">
        <v>129</v>
      </c>
      <c r="L355" s="32"/>
      <c r="M355" s="138" t="s">
        <v>3</v>
      </c>
      <c r="N355" s="139" t="s">
        <v>41</v>
      </c>
      <c r="O355" s="140">
        <v>0.32</v>
      </c>
      <c r="P355" s="140">
        <f>O355*H355</f>
        <v>0.32</v>
      </c>
      <c r="Q355" s="140">
        <v>4.0000000000000003E-5</v>
      </c>
      <c r="R355" s="140">
        <f>Q355*H355</f>
        <v>4.0000000000000003E-5</v>
      </c>
      <c r="S355" s="140">
        <v>0</v>
      </c>
      <c r="T355" s="141">
        <f>S355*H355</f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42" t="s">
        <v>130</v>
      </c>
      <c r="AT355" s="142" t="s">
        <v>125</v>
      </c>
      <c r="AU355" s="142" t="s">
        <v>131</v>
      </c>
      <c r="AY355" s="19" t="s">
        <v>122</v>
      </c>
      <c r="BE355" s="143">
        <f>IF(N355="základní",J355,0)</f>
        <v>0</v>
      </c>
      <c r="BF355" s="143">
        <f>IF(N355="snížená",J355,0)</f>
        <v>179</v>
      </c>
      <c r="BG355" s="143">
        <f>IF(N355="zákl. přenesená",J355,0)</f>
        <v>0</v>
      </c>
      <c r="BH355" s="143">
        <f>IF(N355="sníž. přenesená",J355,0)</f>
        <v>0</v>
      </c>
      <c r="BI355" s="143">
        <f>IF(N355="nulová",J355,0)</f>
        <v>0</v>
      </c>
      <c r="BJ355" s="19" t="s">
        <v>131</v>
      </c>
      <c r="BK355" s="143">
        <f>ROUND(I355*H355,2)</f>
        <v>179</v>
      </c>
      <c r="BL355" s="19" t="s">
        <v>130</v>
      </c>
      <c r="BM355" s="142" t="s">
        <v>535</v>
      </c>
    </row>
    <row r="356" spans="1:65" s="2" customFormat="1" ht="10.199999999999999">
      <c r="A356" s="31"/>
      <c r="B356" s="32"/>
      <c r="C356" s="31"/>
      <c r="D356" s="144" t="s">
        <v>133</v>
      </c>
      <c r="E356" s="31"/>
      <c r="F356" s="145" t="s">
        <v>536</v>
      </c>
      <c r="G356" s="31"/>
      <c r="H356" s="31"/>
      <c r="I356" s="31"/>
      <c r="J356" s="31"/>
      <c r="K356" s="31"/>
      <c r="L356" s="32"/>
      <c r="M356" s="146"/>
      <c r="N356" s="147"/>
      <c r="O356" s="52"/>
      <c r="P356" s="52"/>
      <c r="Q356" s="52"/>
      <c r="R356" s="52"/>
      <c r="S356" s="52"/>
      <c r="T356" s="53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T356" s="19" t="s">
        <v>133</v>
      </c>
      <c r="AU356" s="19" t="s">
        <v>131</v>
      </c>
    </row>
    <row r="357" spans="1:65" s="2" customFormat="1" ht="16.5" customHeight="1">
      <c r="A357" s="31"/>
      <c r="B357" s="131"/>
      <c r="C357" s="176" t="s">
        <v>537</v>
      </c>
      <c r="D357" s="176" t="s">
        <v>308</v>
      </c>
      <c r="E357" s="177" t="s">
        <v>538</v>
      </c>
      <c r="F357" s="178" t="s">
        <v>539</v>
      </c>
      <c r="G357" s="179" t="s">
        <v>351</v>
      </c>
      <c r="H357" s="180">
        <v>1</v>
      </c>
      <c r="I357" s="181">
        <v>1580</v>
      </c>
      <c r="J357" s="181">
        <f>ROUND(I357*H357,2)</f>
        <v>1580</v>
      </c>
      <c r="K357" s="178" t="s">
        <v>129</v>
      </c>
      <c r="L357" s="182"/>
      <c r="M357" s="183" t="s">
        <v>3</v>
      </c>
      <c r="N357" s="184" t="s">
        <v>41</v>
      </c>
      <c r="O357" s="140">
        <v>0</v>
      </c>
      <c r="P357" s="140">
        <f>O357*H357</f>
        <v>0</v>
      </c>
      <c r="Q357" s="140">
        <v>1.47E-3</v>
      </c>
      <c r="R357" s="140">
        <f>Q357*H357</f>
        <v>1.47E-3</v>
      </c>
      <c r="S357" s="140">
        <v>0</v>
      </c>
      <c r="T357" s="141">
        <f>S357*H357</f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142" t="s">
        <v>311</v>
      </c>
      <c r="AT357" s="142" t="s">
        <v>308</v>
      </c>
      <c r="AU357" s="142" t="s">
        <v>131</v>
      </c>
      <c r="AY357" s="19" t="s">
        <v>122</v>
      </c>
      <c r="BE357" s="143">
        <f>IF(N357="základní",J357,0)</f>
        <v>0</v>
      </c>
      <c r="BF357" s="143">
        <f>IF(N357="snížená",J357,0)</f>
        <v>1580</v>
      </c>
      <c r="BG357" s="143">
        <f>IF(N357="zákl. přenesená",J357,0)</f>
        <v>0</v>
      </c>
      <c r="BH357" s="143">
        <f>IF(N357="sníž. přenesená",J357,0)</f>
        <v>0</v>
      </c>
      <c r="BI357" s="143">
        <f>IF(N357="nulová",J357,0)</f>
        <v>0</v>
      </c>
      <c r="BJ357" s="19" t="s">
        <v>131</v>
      </c>
      <c r="BK357" s="143">
        <f>ROUND(I357*H357,2)</f>
        <v>1580</v>
      </c>
      <c r="BL357" s="19" t="s">
        <v>130</v>
      </c>
      <c r="BM357" s="142" t="s">
        <v>540</v>
      </c>
    </row>
    <row r="358" spans="1:65" s="2" customFormat="1" ht="16.5" customHeight="1">
      <c r="A358" s="31"/>
      <c r="B358" s="131"/>
      <c r="C358" s="132" t="s">
        <v>541</v>
      </c>
      <c r="D358" s="132" t="s">
        <v>125</v>
      </c>
      <c r="E358" s="133" t="s">
        <v>542</v>
      </c>
      <c r="F358" s="134" t="s">
        <v>543</v>
      </c>
      <c r="G358" s="135" t="s">
        <v>450</v>
      </c>
      <c r="H358" s="136">
        <v>1</v>
      </c>
      <c r="I358" s="137">
        <v>343</v>
      </c>
      <c r="J358" s="137">
        <f>ROUND(I358*H358,2)</f>
        <v>343</v>
      </c>
      <c r="K358" s="134" t="s">
        <v>129</v>
      </c>
      <c r="L358" s="32"/>
      <c r="M358" s="138" t="s">
        <v>3</v>
      </c>
      <c r="N358" s="139" t="s">
        <v>41</v>
      </c>
      <c r="O358" s="140">
        <v>0.51700000000000002</v>
      </c>
      <c r="P358" s="140">
        <f>O358*H358</f>
        <v>0.51700000000000002</v>
      </c>
      <c r="Q358" s="140">
        <v>1.2E-4</v>
      </c>
      <c r="R358" s="140">
        <f>Q358*H358</f>
        <v>1.2E-4</v>
      </c>
      <c r="S358" s="140">
        <v>0</v>
      </c>
      <c r="T358" s="141">
        <f>S358*H358</f>
        <v>0</v>
      </c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R358" s="142" t="s">
        <v>130</v>
      </c>
      <c r="AT358" s="142" t="s">
        <v>125</v>
      </c>
      <c r="AU358" s="142" t="s">
        <v>131</v>
      </c>
      <c r="AY358" s="19" t="s">
        <v>122</v>
      </c>
      <c r="BE358" s="143">
        <f>IF(N358="základní",J358,0)</f>
        <v>0</v>
      </c>
      <c r="BF358" s="143">
        <f>IF(N358="snížená",J358,0)</f>
        <v>343</v>
      </c>
      <c r="BG358" s="143">
        <f>IF(N358="zákl. přenesená",J358,0)</f>
        <v>0</v>
      </c>
      <c r="BH358" s="143">
        <f>IF(N358="sníž. přenesená",J358,0)</f>
        <v>0</v>
      </c>
      <c r="BI358" s="143">
        <f>IF(N358="nulová",J358,0)</f>
        <v>0</v>
      </c>
      <c r="BJ358" s="19" t="s">
        <v>131</v>
      </c>
      <c r="BK358" s="143">
        <f>ROUND(I358*H358,2)</f>
        <v>343</v>
      </c>
      <c r="BL358" s="19" t="s">
        <v>130</v>
      </c>
      <c r="BM358" s="142" t="s">
        <v>544</v>
      </c>
    </row>
    <row r="359" spans="1:65" s="2" customFormat="1" ht="10.199999999999999">
      <c r="A359" s="31"/>
      <c r="B359" s="32"/>
      <c r="C359" s="31"/>
      <c r="D359" s="144" t="s">
        <v>133</v>
      </c>
      <c r="E359" s="31"/>
      <c r="F359" s="145" t="s">
        <v>545</v>
      </c>
      <c r="G359" s="31"/>
      <c r="H359" s="31"/>
      <c r="I359" s="31"/>
      <c r="J359" s="31"/>
      <c r="K359" s="31"/>
      <c r="L359" s="32"/>
      <c r="M359" s="146"/>
      <c r="N359" s="147"/>
      <c r="O359" s="52"/>
      <c r="P359" s="52"/>
      <c r="Q359" s="52"/>
      <c r="R359" s="52"/>
      <c r="S359" s="52"/>
      <c r="T359" s="53"/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T359" s="19" t="s">
        <v>133</v>
      </c>
      <c r="AU359" s="19" t="s">
        <v>131</v>
      </c>
    </row>
    <row r="360" spans="1:65" s="2" customFormat="1" ht="16.5" customHeight="1">
      <c r="A360" s="31"/>
      <c r="B360" s="131"/>
      <c r="C360" s="176" t="s">
        <v>546</v>
      </c>
      <c r="D360" s="176" t="s">
        <v>308</v>
      </c>
      <c r="E360" s="177" t="s">
        <v>547</v>
      </c>
      <c r="F360" s="178" t="s">
        <v>548</v>
      </c>
      <c r="G360" s="179" t="s">
        <v>351</v>
      </c>
      <c r="H360" s="180">
        <v>1</v>
      </c>
      <c r="I360" s="181">
        <v>3140</v>
      </c>
      <c r="J360" s="181">
        <f>ROUND(I360*H360,2)</f>
        <v>3140</v>
      </c>
      <c r="K360" s="178" t="s">
        <v>129</v>
      </c>
      <c r="L360" s="182"/>
      <c r="M360" s="183" t="s">
        <v>3</v>
      </c>
      <c r="N360" s="184" t="s">
        <v>41</v>
      </c>
      <c r="O360" s="140">
        <v>0</v>
      </c>
      <c r="P360" s="140">
        <f>O360*H360</f>
        <v>0</v>
      </c>
      <c r="Q360" s="140">
        <v>3.0500000000000002E-3</v>
      </c>
      <c r="R360" s="140">
        <f>Q360*H360</f>
        <v>3.0500000000000002E-3</v>
      </c>
      <c r="S360" s="140">
        <v>0</v>
      </c>
      <c r="T360" s="141">
        <f>S360*H360</f>
        <v>0</v>
      </c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R360" s="142" t="s">
        <v>311</v>
      </c>
      <c r="AT360" s="142" t="s">
        <v>308</v>
      </c>
      <c r="AU360" s="142" t="s">
        <v>131</v>
      </c>
      <c r="AY360" s="19" t="s">
        <v>122</v>
      </c>
      <c r="BE360" s="143">
        <f>IF(N360="základní",J360,0)</f>
        <v>0</v>
      </c>
      <c r="BF360" s="143">
        <f>IF(N360="snížená",J360,0)</f>
        <v>3140</v>
      </c>
      <c r="BG360" s="143">
        <f>IF(N360="zákl. přenesená",J360,0)</f>
        <v>0</v>
      </c>
      <c r="BH360" s="143">
        <f>IF(N360="sníž. přenesená",J360,0)</f>
        <v>0</v>
      </c>
      <c r="BI360" s="143">
        <f>IF(N360="nulová",J360,0)</f>
        <v>0</v>
      </c>
      <c r="BJ360" s="19" t="s">
        <v>131</v>
      </c>
      <c r="BK360" s="143">
        <f>ROUND(I360*H360,2)</f>
        <v>3140</v>
      </c>
      <c r="BL360" s="19" t="s">
        <v>130</v>
      </c>
      <c r="BM360" s="142" t="s">
        <v>549</v>
      </c>
    </row>
    <row r="361" spans="1:65" s="2" customFormat="1" ht="21.75" customHeight="1">
      <c r="A361" s="31"/>
      <c r="B361" s="131"/>
      <c r="C361" s="132" t="s">
        <v>550</v>
      </c>
      <c r="D361" s="132" t="s">
        <v>125</v>
      </c>
      <c r="E361" s="133" t="s">
        <v>551</v>
      </c>
      <c r="F361" s="134" t="s">
        <v>552</v>
      </c>
      <c r="G361" s="135" t="s">
        <v>351</v>
      </c>
      <c r="H361" s="136">
        <v>3</v>
      </c>
      <c r="I361" s="137">
        <v>170</v>
      </c>
      <c r="J361" s="137">
        <f>ROUND(I361*H361,2)</f>
        <v>510</v>
      </c>
      <c r="K361" s="134" t="s">
        <v>129</v>
      </c>
      <c r="L361" s="32"/>
      <c r="M361" s="138" t="s">
        <v>3</v>
      </c>
      <c r="N361" s="139" t="s">
        <v>41</v>
      </c>
      <c r="O361" s="140">
        <v>0.246</v>
      </c>
      <c r="P361" s="140">
        <f>O361*H361</f>
        <v>0.73799999999999999</v>
      </c>
      <c r="Q361" s="140">
        <v>1.9000000000000001E-4</v>
      </c>
      <c r="R361" s="140">
        <f>Q361*H361</f>
        <v>5.6999999999999998E-4</v>
      </c>
      <c r="S361" s="140">
        <v>0</v>
      </c>
      <c r="T361" s="141">
        <f>S361*H361</f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42" t="s">
        <v>130</v>
      </c>
      <c r="AT361" s="142" t="s">
        <v>125</v>
      </c>
      <c r="AU361" s="142" t="s">
        <v>131</v>
      </c>
      <c r="AY361" s="19" t="s">
        <v>122</v>
      </c>
      <c r="BE361" s="143">
        <f>IF(N361="základní",J361,0)</f>
        <v>0</v>
      </c>
      <c r="BF361" s="143">
        <f>IF(N361="snížená",J361,0)</f>
        <v>510</v>
      </c>
      <c r="BG361" s="143">
        <f>IF(N361="zákl. přenesená",J361,0)</f>
        <v>0</v>
      </c>
      <c r="BH361" s="143">
        <f>IF(N361="sníž. přenesená",J361,0)</f>
        <v>0</v>
      </c>
      <c r="BI361" s="143">
        <f>IF(N361="nulová",J361,0)</f>
        <v>0</v>
      </c>
      <c r="BJ361" s="19" t="s">
        <v>131</v>
      </c>
      <c r="BK361" s="143">
        <f>ROUND(I361*H361,2)</f>
        <v>510</v>
      </c>
      <c r="BL361" s="19" t="s">
        <v>130</v>
      </c>
      <c r="BM361" s="142" t="s">
        <v>553</v>
      </c>
    </row>
    <row r="362" spans="1:65" s="2" customFormat="1" ht="10.199999999999999">
      <c r="A362" s="31"/>
      <c r="B362" s="32"/>
      <c r="C362" s="31"/>
      <c r="D362" s="144" t="s">
        <v>133</v>
      </c>
      <c r="E362" s="31"/>
      <c r="F362" s="145" t="s">
        <v>554</v>
      </c>
      <c r="G362" s="31"/>
      <c r="H362" s="31"/>
      <c r="I362" s="31"/>
      <c r="J362" s="31"/>
      <c r="K362" s="31"/>
      <c r="L362" s="32"/>
      <c r="M362" s="146"/>
      <c r="N362" s="147"/>
      <c r="O362" s="52"/>
      <c r="P362" s="52"/>
      <c r="Q362" s="52"/>
      <c r="R362" s="52"/>
      <c r="S362" s="52"/>
      <c r="T362" s="53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T362" s="19" t="s">
        <v>133</v>
      </c>
      <c r="AU362" s="19" t="s">
        <v>131</v>
      </c>
    </row>
    <row r="363" spans="1:65" s="2" customFormat="1" ht="16.5" customHeight="1">
      <c r="A363" s="31"/>
      <c r="B363" s="131"/>
      <c r="C363" s="176" t="s">
        <v>555</v>
      </c>
      <c r="D363" s="176" t="s">
        <v>308</v>
      </c>
      <c r="E363" s="177" t="s">
        <v>556</v>
      </c>
      <c r="F363" s="178" t="s">
        <v>557</v>
      </c>
      <c r="G363" s="179" t="s">
        <v>351</v>
      </c>
      <c r="H363" s="180">
        <v>1</v>
      </c>
      <c r="I363" s="181">
        <v>542</v>
      </c>
      <c r="J363" s="181">
        <f>ROUND(I363*H363,2)</f>
        <v>542</v>
      </c>
      <c r="K363" s="178" t="s">
        <v>129</v>
      </c>
      <c r="L363" s="182"/>
      <c r="M363" s="183" t="s">
        <v>3</v>
      </c>
      <c r="N363" s="184" t="s">
        <v>41</v>
      </c>
      <c r="O363" s="140">
        <v>0</v>
      </c>
      <c r="P363" s="140">
        <f>O363*H363</f>
        <v>0</v>
      </c>
      <c r="Q363" s="140">
        <v>3.8999999999999999E-4</v>
      </c>
      <c r="R363" s="140">
        <f>Q363*H363</f>
        <v>3.8999999999999999E-4</v>
      </c>
      <c r="S363" s="140">
        <v>0</v>
      </c>
      <c r="T363" s="141">
        <f>S363*H363</f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42" t="s">
        <v>311</v>
      </c>
      <c r="AT363" s="142" t="s">
        <v>308</v>
      </c>
      <c r="AU363" s="142" t="s">
        <v>131</v>
      </c>
      <c r="AY363" s="19" t="s">
        <v>122</v>
      </c>
      <c r="BE363" s="143">
        <f>IF(N363="základní",J363,0)</f>
        <v>0</v>
      </c>
      <c r="BF363" s="143">
        <f>IF(N363="snížená",J363,0)</f>
        <v>542</v>
      </c>
      <c r="BG363" s="143">
        <f>IF(N363="zákl. přenesená",J363,0)</f>
        <v>0</v>
      </c>
      <c r="BH363" s="143">
        <f>IF(N363="sníž. přenesená",J363,0)</f>
        <v>0</v>
      </c>
      <c r="BI363" s="143">
        <f>IF(N363="nulová",J363,0)</f>
        <v>0</v>
      </c>
      <c r="BJ363" s="19" t="s">
        <v>131</v>
      </c>
      <c r="BK363" s="143">
        <f>ROUND(I363*H363,2)</f>
        <v>542</v>
      </c>
      <c r="BL363" s="19" t="s">
        <v>130</v>
      </c>
      <c r="BM363" s="142" t="s">
        <v>558</v>
      </c>
    </row>
    <row r="364" spans="1:65" s="2" customFormat="1" ht="16.5" customHeight="1">
      <c r="A364" s="31"/>
      <c r="B364" s="131"/>
      <c r="C364" s="176" t="s">
        <v>559</v>
      </c>
      <c r="D364" s="176" t="s">
        <v>308</v>
      </c>
      <c r="E364" s="177" t="s">
        <v>560</v>
      </c>
      <c r="F364" s="178" t="s">
        <v>561</v>
      </c>
      <c r="G364" s="179" t="s">
        <v>351</v>
      </c>
      <c r="H364" s="180">
        <v>1</v>
      </c>
      <c r="I364" s="181">
        <v>384</v>
      </c>
      <c r="J364" s="181">
        <f>ROUND(I364*H364,2)</f>
        <v>384</v>
      </c>
      <c r="K364" s="178" t="s">
        <v>129</v>
      </c>
      <c r="L364" s="182"/>
      <c r="M364" s="183" t="s">
        <v>3</v>
      </c>
      <c r="N364" s="184" t="s">
        <v>41</v>
      </c>
      <c r="O364" s="140">
        <v>0</v>
      </c>
      <c r="P364" s="140">
        <f>O364*H364</f>
        <v>0</v>
      </c>
      <c r="Q364" s="140">
        <v>2.4000000000000001E-4</v>
      </c>
      <c r="R364" s="140">
        <f>Q364*H364</f>
        <v>2.4000000000000001E-4</v>
      </c>
      <c r="S364" s="140">
        <v>0</v>
      </c>
      <c r="T364" s="141">
        <f>S364*H364</f>
        <v>0</v>
      </c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R364" s="142" t="s">
        <v>311</v>
      </c>
      <c r="AT364" s="142" t="s">
        <v>308</v>
      </c>
      <c r="AU364" s="142" t="s">
        <v>131</v>
      </c>
      <c r="AY364" s="19" t="s">
        <v>122</v>
      </c>
      <c r="BE364" s="143">
        <f>IF(N364="základní",J364,0)</f>
        <v>0</v>
      </c>
      <c r="BF364" s="143">
        <f>IF(N364="snížená",J364,0)</f>
        <v>384</v>
      </c>
      <c r="BG364" s="143">
        <f>IF(N364="zákl. přenesená",J364,0)</f>
        <v>0</v>
      </c>
      <c r="BH364" s="143">
        <f>IF(N364="sníž. přenesená",J364,0)</f>
        <v>0</v>
      </c>
      <c r="BI364" s="143">
        <f>IF(N364="nulová",J364,0)</f>
        <v>0</v>
      </c>
      <c r="BJ364" s="19" t="s">
        <v>131</v>
      </c>
      <c r="BK364" s="143">
        <f>ROUND(I364*H364,2)</f>
        <v>384</v>
      </c>
      <c r="BL364" s="19" t="s">
        <v>130</v>
      </c>
      <c r="BM364" s="142" t="s">
        <v>562</v>
      </c>
    </row>
    <row r="365" spans="1:65" s="2" customFormat="1" ht="24.15" customHeight="1">
      <c r="A365" s="31"/>
      <c r="B365" s="131"/>
      <c r="C365" s="176" t="s">
        <v>563</v>
      </c>
      <c r="D365" s="176" t="s">
        <v>308</v>
      </c>
      <c r="E365" s="177" t="s">
        <v>564</v>
      </c>
      <c r="F365" s="178" t="s">
        <v>565</v>
      </c>
      <c r="G365" s="179" t="s">
        <v>351</v>
      </c>
      <c r="H365" s="180">
        <v>1</v>
      </c>
      <c r="I365" s="181">
        <v>896</v>
      </c>
      <c r="J365" s="181">
        <f>ROUND(I365*H365,2)</f>
        <v>896</v>
      </c>
      <c r="K365" s="178" t="s">
        <v>129</v>
      </c>
      <c r="L365" s="182"/>
      <c r="M365" s="183" t="s">
        <v>3</v>
      </c>
      <c r="N365" s="184" t="s">
        <v>41</v>
      </c>
      <c r="O365" s="140">
        <v>0</v>
      </c>
      <c r="P365" s="140">
        <f>O365*H365</f>
        <v>0</v>
      </c>
      <c r="Q365" s="140">
        <v>3.2000000000000003E-4</v>
      </c>
      <c r="R365" s="140">
        <f>Q365*H365</f>
        <v>3.2000000000000003E-4</v>
      </c>
      <c r="S365" s="140">
        <v>0</v>
      </c>
      <c r="T365" s="141">
        <f>S365*H365</f>
        <v>0</v>
      </c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R365" s="142" t="s">
        <v>311</v>
      </c>
      <c r="AT365" s="142" t="s">
        <v>308</v>
      </c>
      <c r="AU365" s="142" t="s">
        <v>131</v>
      </c>
      <c r="AY365" s="19" t="s">
        <v>122</v>
      </c>
      <c r="BE365" s="143">
        <f>IF(N365="základní",J365,0)</f>
        <v>0</v>
      </c>
      <c r="BF365" s="143">
        <f>IF(N365="snížená",J365,0)</f>
        <v>896</v>
      </c>
      <c r="BG365" s="143">
        <f>IF(N365="zákl. přenesená",J365,0)</f>
        <v>0</v>
      </c>
      <c r="BH365" s="143">
        <f>IF(N365="sníž. přenesená",J365,0)</f>
        <v>0</v>
      </c>
      <c r="BI365" s="143">
        <f>IF(N365="nulová",J365,0)</f>
        <v>0</v>
      </c>
      <c r="BJ365" s="19" t="s">
        <v>131</v>
      </c>
      <c r="BK365" s="143">
        <f>ROUND(I365*H365,2)</f>
        <v>896</v>
      </c>
      <c r="BL365" s="19" t="s">
        <v>130</v>
      </c>
      <c r="BM365" s="142" t="s">
        <v>566</v>
      </c>
    </row>
    <row r="366" spans="1:65" s="2" customFormat="1" ht="24.15" customHeight="1">
      <c r="A366" s="31"/>
      <c r="B366" s="131"/>
      <c r="C366" s="132" t="s">
        <v>567</v>
      </c>
      <c r="D366" s="132" t="s">
        <v>125</v>
      </c>
      <c r="E366" s="133" t="s">
        <v>568</v>
      </c>
      <c r="F366" s="134" t="s">
        <v>569</v>
      </c>
      <c r="G366" s="135" t="s">
        <v>316</v>
      </c>
      <c r="H366" s="136">
        <v>419.017</v>
      </c>
      <c r="I366" s="137">
        <v>0.24</v>
      </c>
      <c r="J366" s="137">
        <f>ROUND(I366*H366,2)</f>
        <v>100.56</v>
      </c>
      <c r="K366" s="134" t="s">
        <v>129</v>
      </c>
      <c r="L366" s="32"/>
      <c r="M366" s="138" t="s">
        <v>3</v>
      </c>
      <c r="N366" s="139" t="s">
        <v>41</v>
      </c>
      <c r="O366" s="140">
        <v>0</v>
      </c>
      <c r="P366" s="140">
        <f>O366*H366</f>
        <v>0</v>
      </c>
      <c r="Q366" s="140">
        <v>0</v>
      </c>
      <c r="R366" s="140">
        <f>Q366*H366</f>
        <v>0</v>
      </c>
      <c r="S366" s="140">
        <v>0</v>
      </c>
      <c r="T366" s="141">
        <f>S366*H366</f>
        <v>0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142" t="s">
        <v>130</v>
      </c>
      <c r="AT366" s="142" t="s">
        <v>125</v>
      </c>
      <c r="AU366" s="142" t="s">
        <v>131</v>
      </c>
      <c r="AY366" s="19" t="s">
        <v>122</v>
      </c>
      <c r="BE366" s="143">
        <f>IF(N366="základní",J366,0)</f>
        <v>0</v>
      </c>
      <c r="BF366" s="143">
        <f>IF(N366="snížená",J366,0)</f>
        <v>100.56</v>
      </c>
      <c r="BG366" s="143">
        <f>IF(N366="zákl. přenesená",J366,0)</f>
        <v>0</v>
      </c>
      <c r="BH366" s="143">
        <f>IF(N366="sníž. přenesená",J366,0)</f>
        <v>0</v>
      </c>
      <c r="BI366" s="143">
        <f>IF(N366="nulová",J366,0)</f>
        <v>0</v>
      </c>
      <c r="BJ366" s="19" t="s">
        <v>131</v>
      </c>
      <c r="BK366" s="143">
        <f>ROUND(I366*H366,2)</f>
        <v>100.56</v>
      </c>
      <c r="BL366" s="19" t="s">
        <v>130</v>
      </c>
      <c r="BM366" s="142" t="s">
        <v>570</v>
      </c>
    </row>
    <row r="367" spans="1:65" s="2" customFormat="1" ht="10.199999999999999">
      <c r="A367" s="31"/>
      <c r="B367" s="32"/>
      <c r="C367" s="31"/>
      <c r="D367" s="144" t="s">
        <v>133</v>
      </c>
      <c r="E367" s="31"/>
      <c r="F367" s="145" t="s">
        <v>571</v>
      </c>
      <c r="G367" s="31"/>
      <c r="H367" s="31"/>
      <c r="I367" s="31"/>
      <c r="J367" s="31"/>
      <c r="K367" s="31"/>
      <c r="L367" s="32"/>
      <c r="M367" s="146"/>
      <c r="N367" s="147"/>
      <c r="O367" s="52"/>
      <c r="P367" s="52"/>
      <c r="Q367" s="52"/>
      <c r="R367" s="52"/>
      <c r="S367" s="52"/>
      <c r="T367" s="53"/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T367" s="19" t="s">
        <v>133</v>
      </c>
      <c r="AU367" s="19" t="s">
        <v>131</v>
      </c>
    </row>
    <row r="368" spans="1:65" s="12" customFormat="1" ht="22.8" customHeight="1">
      <c r="B368" s="119"/>
      <c r="D368" s="120" t="s">
        <v>68</v>
      </c>
      <c r="E368" s="129" t="s">
        <v>572</v>
      </c>
      <c r="F368" s="129" t="s">
        <v>573</v>
      </c>
      <c r="J368" s="130">
        <f>BK368</f>
        <v>35446.49</v>
      </c>
      <c r="L368" s="119"/>
      <c r="M368" s="123"/>
      <c r="N368" s="124"/>
      <c r="O368" s="124"/>
      <c r="P368" s="125">
        <f>SUM(P369:P404)</f>
        <v>24.113</v>
      </c>
      <c r="Q368" s="124"/>
      <c r="R368" s="125">
        <f>SUM(R369:R404)</f>
        <v>1.0995000000000001E-2</v>
      </c>
      <c r="S368" s="124"/>
      <c r="T368" s="126">
        <f>SUM(T369:T404)</f>
        <v>8.6399999999999997E-4</v>
      </c>
      <c r="AR368" s="120" t="s">
        <v>131</v>
      </c>
      <c r="AT368" s="127" t="s">
        <v>68</v>
      </c>
      <c r="AU368" s="127" t="s">
        <v>74</v>
      </c>
      <c r="AY368" s="120" t="s">
        <v>122</v>
      </c>
      <c r="BK368" s="128">
        <f>SUM(BK369:BK404)</f>
        <v>35446.49</v>
      </c>
    </row>
    <row r="369" spans="1:65" s="2" customFormat="1" ht="24.15" customHeight="1">
      <c r="A369" s="31"/>
      <c r="B369" s="131"/>
      <c r="C369" s="132" t="s">
        <v>574</v>
      </c>
      <c r="D369" s="132" t="s">
        <v>125</v>
      </c>
      <c r="E369" s="133" t="s">
        <v>575</v>
      </c>
      <c r="F369" s="134" t="s">
        <v>576</v>
      </c>
      <c r="G369" s="135" t="s">
        <v>351</v>
      </c>
      <c r="H369" s="136">
        <v>3</v>
      </c>
      <c r="I369" s="137">
        <v>128.83000000000001</v>
      </c>
      <c r="J369" s="137">
        <f>ROUND(I369*H369,2)</f>
        <v>386.49</v>
      </c>
      <c r="K369" s="134" t="s">
        <v>129</v>
      </c>
      <c r="L369" s="32"/>
      <c r="M369" s="138" t="s">
        <v>3</v>
      </c>
      <c r="N369" s="139" t="s">
        <v>41</v>
      </c>
      <c r="O369" s="140">
        <v>0.23100000000000001</v>
      </c>
      <c r="P369" s="140">
        <f>O369*H369</f>
        <v>0.69300000000000006</v>
      </c>
      <c r="Q369" s="140">
        <v>0</v>
      </c>
      <c r="R369" s="140">
        <f>Q369*H369</f>
        <v>0</v>
      </c>
      <c r="S369" s="140">
        <v>0</v>
      </c>
      <c r="T369" s="141">
        <f>S369*H369</f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142" t="s">
        <v>130</v>
      </c>
      <c r="AT369" s="142" t="s">
        <v>125</v>
      </c>
      <c r="AU369" s="142" t="s">
        <v>131</v>
      </c>
      <c r="AY369" s="19" t="s">
        <v>122</v>
      </c>
      <c r="BE369" s="143">
        <f>IF(N369="základní",J369,0)</f>
        <v>0</v>
      </c>
      <c r="BF369" s="143">
        <f>IF(N369="snížená",J369,0)</f>
        <v>386.49</v>
      </c>
      <c r="BG369" s="143">
        <f>IF(N369="zákl. přenesená",J369,0)</f>
        <v>0</v>
      </c>
      <c r="BH369" s="143">
        <f>IF(N369="sníž. přenesená",J369,0)</f>
        <v>0</v>
      </c>
      <c r="BI369" s="143">
        <f>IF(N369="nulová",J369,0)</f>
        <v>0</v>
      </c>
      <c r="BJ369" s="19" t="s">
        <v>131</v>
      </c>
      <c r="BK369" s="143">
        <f>ROUND(I369*H369,2)</f>
        <v>386.49</v>
      </c>
      <c r="BL369" s="19" t="s">
        <v>130</v>
      </c>
      <c r="BM369" s="142" t="s">
        <v>577</v>
      </c>
    </row>
    <row r="370" spans="1:65" s="2" customFormat="1" ht="10.199999999999999">
      <c r="A370" s="31"/>
      <c r="B370" s="32"/>
      <c r="C370" s="31"/>
      <c r="D370" s="144" t="s">
        <v>133</v>
      </c>
      <c r="E370" s="31"/>
      <c r="F370" s="145" t="s">
        <v>578</v>
      </c>
      <c r="G370" s="31"/>
      <c r="H370" s="31"/>
      <c r="I370" s="31"/>
      <c r="J370" s="31"/>
      <c r="K370" s="31"/>
      <c r="L370" s="32"/>
      <c r="M370" s="146"/>
      <c r="N370" s="147"/>
      <c r="O370" s="52"/>
      <c r="P370" s="52"/>
      <c r="Q370" s="52"/>
      <c r="R370" s="52"/>
      <c r="S370" s="52"/>
      <c r="T370" s="53"/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T370" s="19" t="s">
        <v>133</v>
      </c>
      <c r="AU370" s="19" t="s">
        <v>131</v>
      </c>
    </row>
    <row r="371" spans="1:65" s="2" customFormat="1" ht="16.5" customHeight="1">
      <c r="A371" s="31"/>
      <c r="B371" s="131"/>
      <c r="C371" s="176" t="s">
        <v>579</v>
      </c>
      <c r="D371" s="176" t="s">
        <v>308</v>
      </c>
      <c r="E371" s="177" t="s">
        <v>580</v>
      </c>
      <c r="F371" s="178" t="s">
        <v>581</v>
      </c>
      <c r="G371" s="179" t="s">
        <v>351</v>
      </c>
      <c r="H371" s="180">
        <v>3</v>
      </c>
      <c r="I371" s="181">
        <v>100.88</v>
      </c>
      <c r="J371" s="181">
        <f>ROUND(I371*H371,2)</f>
        <v>302.64</v>
      </c>
      <c r="K371" s="178" t="s">
        <v>129</v>
      </c>
      <c r="L371" s="182"/>
      <c r="M371" s="183" t="s">
        <v>3</v>
      </c>
      <c r="N371" s="184" t="s">
        <v>41</v>
      </c>
      <c r="O371" s="140">
        <v>0</v>
      </c>
      <c r="P371" s="140">
        <f>O371*H371</f>
        <v>0</v>
      </c>
      <c r="Q371" s="140">
        <v>5.0000000000000002E-5</v>
      </c>
      <c r="R371" s="140">
        <f>Q371*H371</f>
        <v>1.5000000000000001E-4</v>
      </c>
      <c r="S371" s="140">
        <v>0</v>
      </c>
      <c r="T371" s="141">
        <f>S371*H371</f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142" t="s">
        <v>311</v>
      </c>
      <c r="AT371" s="142" t="s">
        <v>308</v>
      </c>
      <c r="AU371" s="142" t="s">
        <v>131</v>
      </c>
      <c r="AY371" s="19" t="s">
        <v>122</v>
      </c>
      <c r="BE371" s="143">
        <f>IF(N371="základní",J371,0)</f>
        <v>0</v>
      </c>
      <c r="BF371" s="143">
        <f>IF(N371="snížená",J371,0)</f>
        <v>302.64</v>
      </c>
      <c r="BG371" s="143">
        <f>IF(N371="zákl. přenesená",J371,0)</f>
        <v>0</v>
      </c>
      <c r="BH371" s="143">
        <f>IF(N371="sníž. přenesená",J371,0)</f>
        <v>0</v>
      </c>
      <c r="BI371" s="143">
        <f>IF(N371="nulová",J371,0)</f>
        <v>0</v>
      </c>
      <c r="BJ371" s="19" t="s">
        <v>131</v>
      </c>
      <c r="BK371" s="143">
        <f>ROUND(I371*H371,2)</f>
        <v>302.64</v>
      </c>
      <c r="BL371" s="19" t="s">
        <v>130</v>
      </c>
      <c r="BM371" s="142" t="s">
        <v>582</v>
      </c>
    </row>
    <row r="372" spans="1:65" s="2" customFormat="1" ht="24.15" customHeight="1">
      <c r="A372" s="31"/>
      <c r="B372" s="131"/>
      <c r="C372" s="132" t="s">
        <v>583</v>
      </c>
      <c r="D372" s="132" t="s">
        <v>125</v>
      </c>
      <c r="E372" s="133" t="s">
        <v>584</v>
      </c>
      <c r="F372" s="134" t="s">
        <v>585</v>
      </c>
      <c r="G372" s="135" t="s">
        <v>169</v>
      </c>
      <c r="H372" s="136">
        <v>25</v>
      </c>
      <c r="I372" s="137">
        <v>50.44</v>
      </c>
      <c r="J372" s="137">
        <f>ROUND(I372*H372,2)</f>
        <v>1261</v>
      </c>
      <c r="K372" s="134" t="s">
        <v>129</v>
      </c>
      <c r="L372" s="32"/>
      <c r="M372" s="138" t="s">
        <v>3</v>
      </c>
      <c r="N372" s="139" t="s">
        <v>41</v>
      </c>
      <c r="O372" s="140">
        <v>8.5999999999999993E-2</v>
      </c>
      <c r="P372" s="140">
        <f>O372*H372</f>
        <v>2.15</v>
      </c>
      <c r="Q372" s="140">
        <v>0</v>
      </c>
      <c r="R372" s="140">
        <f>Q372*H372</f>
        <v>0</v>
      </c>
      <c r="S372" s="140">
        <v>0</v>
      </c>
      <c r="T372" s="141">
        <f>S372*H372</f>
        <v>0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142" t="s">
        <v>130</v>
      </c>
      <c r="AT372" s="142" t="s">
        <v>125</v>
      </c>
      <c r="AU372" s="142" t="s">
        <v>131</v>
      </c>
      <c r="AY372" s="19" t="s">
        <v>122</v>
      </c>
      <c r="BE372" s="143">
        <f>IF(N372="základní",J372,0)</f>
        <v>0</v>
      </c>
      <c r="BF372" s="143">
        <f>IF(N372="snížená",J372,0)</f>
        <v>1261</v>
      </c>
      <c r="BG372" s="143">
        <f>IF(N372="zákl. přenesená",J372,0)</f>
        <v>0</v>
      </c>
      <c r="BH372" s="143">
        <f>IF(N372="sníž. přenesená",J372,0)</f>
        <v>0</v>
      </c>
      <c r="BI372" s="143">
        <f>IF(N372="nulová",J372,0)</f>
        <v>0</v>
      </c>
      <c r="BJ372" s="19" t="s">
        <v>131</v>
      </c>
      <c r="BK372" s="143">
        <f>ROUND(I372*H372,2)</f>
        <v>1261</v>
      </c>
      <c r="BL372" s="19" t="s">
        <v>130</v>
      </c>
      <c r="BM372" s="142" t="s">
        <v>586</v>
      </c>
    </row>
    <row r="373" spans="1:65" s="2" customFormat="1" ht="10.199999999999999">
      <c r="A373" s="31"/>
      <c r="B373" s="32"/>
      <c r="C373" s="31"/>
      <c r="D373" s="144" t="s">
        <v>133</v>
      </c>
      <c r="E373" s="31"/>
      <c r="F373" s="145" t="s">
        <v>587</v>
      </c>
      <c r="G373" s="31"/>
      <c r="H373" s="31"/>
      <c r="I373" s="31"/>
      <c r="J373" s="31"/>
      <c r="K373" s="31"/>
      <c r="L373" s="32"/>
      <c r="M373" s="146"/>
      <c r="N373" s="147"/>
      <c r="O373" s="52"/>
      <c r="P373" s="52"/>
      <c r="Q373" s="52"/>
      <c r="R373" s="52"/>
      <c r="S373" s="52"/>
      <c r="T373" s="53"/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T373" s="19" t="s">
        <v>133</v>
      </c>
      <c r="AU373" s="19" t="s">
        <v>131</v>
      </c>
    </row>
    <row r="374" spans="1:65" s="16" customFormat="1" ht="10.199999999999999">
      <c r="B374" s="170"/>
      <c r="D374" s="149" t="s">
        <v>135</v>
      </c>
      <c r="E374" s="171" t="s">
        <v>3</v>
      </c>
      <c r="F374" s="172" t="s">
        <v>588</v>
      </c>
      <c r="H374" s="171" t="s">
        <v>3</v>
      </c>
      <c r="L374" s="170"/>
      <c r="M374" s="173"/>
      <c r="N374" s="174"/>
      <c r="O374" s="174"/>
      <c r="P374" s="174"/>
      <c r="Q374" s="174"/>
      <c r="R374" s="174"/>
      <c r="S374" s="174"/>
      <c r="T374" s="175"/>
      <c r="AT374" s="171" t="s">
        <v>135</v>
      </c>
      <c r="AU374" s="171" t="s">
        <v>131</v>
      </c>
      <c r="AV374" s="16" t="s">
        <v>74</v>
      </c>
      <c r="AW374" s="16" t="s">
        <v>30</v>
      </c>
      <c r="AX374" s="16" t="s">
        <v>69</v>
      </c>
      <c r="AY374" s="171" t="s">
        <v>122</v>
      </c>
    </row>
    <row r="375" spans="1:65" s="13" customFormat="1" ht="10.199999999999999">
      <c r="B375" s="148"/>
      <c r="D375" s="149" t="s">
        <v>135</v>
      </c>
      <c r="E375" s="150" t="s">
        <v>3</v>
      </c>
      <c r="F375" s="151" t="s">
        <v>288</v>
      </c>
      <c r="H375" s="152">
        <v>25</v>
      </c>
      <c r="L375" s="148"/>
      <c r="M375" s="153"/>
      <c r="N375" s="154"/>
      <c r="O375" s="154"/>
      <c r="P375" s="154"/>
      <c r="Q375" s="154"/>
      <c r="R375" s="154"/>
      <c r="S375" s="154"/>
      <c r="T375" s="155"/>
      <c r="AT375" s="150" t="s">
        <v>135</v>
      </c>
      <c r="AU375" s="150" t="s">
        <v>131</v>
      </c>
      <c r="AV375" s="13" t="s">
        <v>131</v>
      </c>
      <c r="AW375" s="13" t="s">
        <v>30</v>
      </c>
      <c r="AX375" s="13" t="s">
        <v>69</v>
      </c>
      <c r="AY375" s="150" t="s">
        <v>122</v>
      </c>
    </row>
    <row r="376" spans="1:65" s="15" customFormat="1" ht="10.199999999999999">
      <c r="B376" s="163"/>
      <c r="D376" s="149" t="s">
        <v>135</v>
      </c>
      <c r="E376" s="164" t="s">
        <v>3</v>
      </c>
      <c r="F376" s="165" t="s">
        <v>151</v>
      </c>
      <c r="H376" s="166">
        <v>25</v>
      </c>
      <c r="L376" s="163"/>
      <c r="M376" s="167"/>
      <c r="N376" s="168"/>
      <c r="O376" s="168"/>
      <c r="P376" s="168"/>
      <c r="Q376" s="168"/>
      <c r="R376" s="168"/>
      <c r="S376" s="168"/>
      <c r="T376" s="169"/>
      <c r="AT376" s="164" t="s">
        <v>135</v>
      </c>
      <c r="AU376" s="164" t="s">
        <v>131</v>
      </c>
      <c r="AV376" s="15" t="s">
        <v>141</v>
      </c>
      <c r="AW376" s="15" t="s">
        <v>30</v>
      </c>
      <c r="AX376" s="15" t="s">
        <v>74</v>
      </c>
      <c r="AY376" s="164" t="s">
        <v>122</v>
      </c>
    </row>
    <row r="377" spans="1:65" s="2" customFormat="1" ht="16.5" customHeight="1">
      <c r="A377" s="31"/>
      <c r="B377" s="131"/>
      <c r="C377" s="176" t="s">
        <v>589</v>
      </c>
      <c r="D377" s="176" t="s">
        <v>308</v>
      </c>
      <c r="E377" s="177" t="s">
        <v>590</v>
      </c>
      <c r="F377" s="178" t="s">
        <v>591</v>
      </c>
      <c r="G377" s="179" t="s">
        <v>169</v>
      </c>
      <c r="H377" s="180">
        <v>32.5</v>
      </c>
      <c r="I377" s="181">
        <v>38.22</v>
      </c>
      <c r="J377" s="181">
        <f>ROUND(I377*H377,2)</f>
        <v>1242.1500000000001</v>
      </c>
      <c r="K377" s="178" t="s">
        <v>129</v>
      </c>
      <c r="L377" s="182"/>
      <c r="M377" s="183" t="s">
        <v>3</v>
      </c>
      <c r="N377" s="184" t="s">
        <v>41</v>
      </c>
      <c r="O377" s="140">
        <v>0</v>
      </c>
      <c r="P377" s="140">
        <f>O377*H377</f>
        <v>0</v>
      </c>
      <c r="Q377" s="140">
        <v>1.7000000000000001E-4</v>
      </c>
      <c r="R377" s="140">
        <f>Q377*H377</f>
        <v>5.5250000000000004E-3</v>
      </c>
      <c r="S377" s="140">
        <v>0</v>
      </c>
      <c r="T377" s="141">
        <f>S377*H377</f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142" t="s">
        <v>311</v>
      </c>
      <c r="AT377" s="142" t="s">
        <v>308</v>
      </c>
      <c r="AU377" s="142" t="s">
        <v>131</v>
      </c>
      <c r="AY377" s="19" t="s">
        <v>122</v>
      </c>
      <c r="BE377" s="143">
        <f>IF(N377="základní",J377,0)</f>
        <v>0</v>
      </c>
      <c r="BF377" s="143">
        <f>IF(N377="snížená",J377,0)</f>
        <v>1242.1500000000001</v>
      </c>
      <c r="BG377" s="143">
        <f>IF(N377="zákl. přenesená",J377,0)</f>
        <v>0</v>
      </c>
      <c r="BH377" s="143">
        <f>IF(N377="sníž. přenesená",J377,0)</f>
        <v>0</v>
      </c>
      <c r="BI377" s="143">
        <f>IF(N377="nulová",J377,0)</f>
        <v>0</v>
      </c>
      <c r="BJ377" s="19" t="s">
        <v>131</v>
      </c>
      <c r="BK377" s="143">
        <f>ROUND(I377*H377,2)</f>
        <v>1242.1500000000001</v>
      </c>
      <c r="BL377" s="19" t="s">
        <v>130</v>
      </c>
      <c r="BM377" s="142" t="s">
        <v>592</v>
      </c>
    </row>
    <row r="378" spans="1:65" s="16" customFormat="1" ht="10.199999999999999">
      <c r="B378" s="170"/>
      <c r="D378" s="149" t="s">
        <v>135</v>
      </c>
      <c r="E378" s="171" t="s">
        <v>3</v>
      </c>
      <c r="F378" s="172" t="s">
        <v>593</v>
      </c>
      <c r="H378" s="171" t="s">
        <v>3</v>
      </c>
      <c r="L378" s="170"/>
      <c r="M378" s="173"/>
      <c r="N378" s="174"/>
      <c r="O378" s="174"/>
      <c r="P378" s="174"/>
      <c r="Q378" s="174"/>
      <c r="R378" s="174"/>
      <c r="S378" s="174"/>
      <c r="T378" s="175"/>
      <c r="AT378" s="171" t="s">
        <v>135</v>
      </c>
      <c r="AU378" s="171" t="s">
        <v>131</v>
      </c>
      <c r="AV378" s="16" t="s">
        <v>74</v>
      </c>
      <c r="AW378" s="16" t="s">
        <v>30</v>
      </c>
      <c r="AX378" s="16" t="s">
        <v>69</v>
      </c>
      <c r="AY378" s="171" t="s">
        <v>122</v>
      </c>
    </row>
    <row r="379" spans="1:65" s="13" customFormat="1" ht="10.199999999999999">
      <c r="B379" s="148"/>
      <c r="D379" s="149" t="s">
        <v>135</v>
      </c>
      <c r="E379" s="150" t="s">
        <v>3</v>
      </c>
      <c r="F379" s="151" t="s">
        <v>594</v>
      </c>
      <c r="H379" s="152">
        <v>32.5</v>
      </c>
      <c r="L379" s="148"/>
      <c r="M379" s="153"/>
      <c r="N379" s="154"/>
      <c r="O379" s="154"/>
      <c r="P379" s="154"/>
      <c r="Q379" s="154"/>
      <c r="R379" s="154"/>
      <c r="S379" s="154"/>
      <c r="T379" s="155"/>
      <c r="AT379" s="150" t="s">
        <v>135</v>
      </c>
      <c r="AU379" s="150" t="s">
        <v>131</v>
      </c>
      <c r="AV379" s="13" t="s">
        <v>131</v>
      </c>
      <c r="AW379" s="13" t="s">
        <v>30</v>
      </c>
      <c r="AX379" s="13" t="s">
        <v>69</v>
      </c>
      <c r="AY379" s="150" t="s">
        <v>122</v>
      </c>
    </row>
    <row r="380" spans="1:65" s="15" customFormat="1" ht="10.199999999999999">
      <c r="B380" s="163"/>
      <c r="D380" s="149" t="s">
        <v>135</v>
      </c>
      <c r="E380" s="164" t="s">
        <v>3</v>
      </c>
      <c r="F380" s="165" t="s">
        <v>151</v>
      </c>
      <c r="H380" s="166">
        <v>32.5</v>
      </c>
      <c r="L380" s="163"/>
      <c r="M380" s="167"/>
      <c r="N380" s="168"/>
      <c r="O380" s="168"/>
      <c r="P380" s="168"/>
      <c r="Q380" s="168"/>
      <c r="R380" s="168"/>
      <c r="S380" s="168"/>
      <c r="T380" s="169"/>
      <c r="AT380" s="164" t="s">
        <v>135</v>
      </c>
      <c r="AU380" s="164" t="s">
        <v>131</v>
      </c>
      <c r="AV380" s="15" t="s">
        <v>141</v>
      </c>
      <c r="AW380" s="15" t="s">
        <v>30</v>
      </c>
      <c r="AX380" s="15" t="s">
        <v>74</v>
      </c>
      <c r="AY380" s="164" t="s">
        <v>122</v>
      </c>
    </row>
    <row r="381" spans="1:65" s="2" customFormat="1" ht="24.15" customHeight="1">
      <c r="A381" s="31"/>
      <c r="B381" s="131"/>
      <c r="C381" s="132" t="s">
        <v>595</v>
      </c>
      <c r="D381" s="132" t="s">
        <v>125</v>
      </c>
      <c r="E381" s="133" t="s">
        <v>596</v>
      </c>
      <c r="F381" s="134" t="s">
        <v>597</v>
      </c>
      <c r="G381" s="135" t="s">
        <v>351</v>
      </c>
      <c r="H381" s="136">
        <v>9</v>
      </c>
      <c r="I381" s="137">
        <v>74.75</v>
      </c>
      <c r="J381" s="137">
        <f>ROUND(I381*H381,2)</f>
        <v>672.75</v>
      </c>
      <c r="K381" s="134" t="s">
        <v>129</v>
      </c>
      <c r="L381" s="32"/>
      <c r="M381" s="138" t="s">
        <v>3</v>
      </c>
      <c r="N381" s="139" t="s">
        <v>41</v>
      </c>
      <c r="O381" s="140">
        <v>0.13400000000000001</v>
      </c>
      <c r="P381" s="140">
        <f>O381*H381</f>
        <v>1.206</v>
      </c>
      <c r="Q381" s="140">
        <v>0</v>
      </c>
      <c r="R381" s="140">
        <f>Q381*H381</f>
        <v>0</v>
      </c>
      <c r="S381" s="140">
        <v>0</v>
      </c>
      <c r="T381" s="141">
        <f>S381*H381</f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142" t="s">
        <v>130</v>
      </c>
      <c r="AT381" s="142" t="s">
        <v>125</v>
      </c>
      <c r="AU381" s="142" t="s">
        <v>131</v>
      </c>
      <c r="AY381" s="19" t="s">
        <v>122</v>
      </c>
      <c r="BE381" s="143">
        <f>IF(N381="základní",J381,0)</f>
        <v>0</v>
      </c>
      <c r="BF381" s="143">
        <f>IF(N381="snížená",J381,0)</f>
        <v>672.75</v>
      </c>
      <c r="BG381" s="143">
        <f>IF(N381="zákl. přenesená",J381,0)</f>
        <v>0</v>
      </c>
      <c r="BH381" s="143">
        <f>IF(N381="sníž. přenesená",J381,0)</f>
        <v>0</v>
      </c>
      <c r="BI381" s="143">
        <f>IF(N381="nulová",J381,0)</f>
        <v>0</v>
      </c>
      <c r="BJ381" s="19" t="s">
        <v>131</v>
      </c>
      <c r="BK381" s="143">
        <f>ROUND(I381*H381,2)</f>
        <v>672.75</v>
      </c>
      <c r="BL381" s="19" t="s">
        <v>130</v>
      </c>
      <c r="BM381" s="142" t="s">
        <v>598</v>
      </c>
    </row>
    <row r="382" spans="1:65" s="2" customFormat="1" ht="10.199999999999999">
      <c r="A382" s="31"/>
      <c r="B382" s="32"/>
      <c r="C382" s="31"/>
      <c r="D382" s="144" t="s">
        <v>133</v>
      </c>
      <c r="E382" s="31"/>
      <c r="F382" s="145" t="s">
        <v>599</v>
      </c>
      <c r="G382" s="31"/>
      <c r="H382" s="31"/>
      <c r="I382" s="31"/>
      <c r="J382" s="31"/>
      <c r="K382" s="31"/>
      <c r="L382" s="32"/>
      <c r="M382" s="146"/>
      <c r="N382" s="147"/>
      <c r="O382" s="52"/>
      <c r="P382" s="52"/>
      <c r="Q382" s="52"/>
      <c r="R382" s="52"/>
      <c r="S382" s="52"/>
      <c r="T382" s="53"/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T382" s="19" t="s">
        <v>133</v>
      </c>
      <c r="AU382" s="19" t="s">
        <v>131</v>
      </c>
    </row>
    <row r="383" spans="1:65" s="2" customFormat="1" ht="16.5" customHeight="1">
      <c r="A383" s="31"/>
      <c r="B383" s="131"/>
      <c r="C383" s="176" t="s">
        <v>600</v>
      </c>
      <c r="D383" s="176" t="s">
        <v>308</v>
      </c>
      <c r="E383" s="177" t="s">
        <v>601</v>
      </c>
      <c r="F383" s="178" t="s">
        <v>602</v>
      </c>
      <c r="G383" s="179" t="s">
        <v>351</v>
      </c>
      <c r="H383" s="180">
        <v>9</v>
      </c>
      <c r="I383" s="181">
        <v>176.51</v>
      </c>
      <c r="J383" s="181">
        <f>ROUND(I383*H383,2)</f>
        <v>1588.59</v>
      </c>
      <c r="K383" s="178" t="s">
        <v>3</v>
      </c>
      <c r="L383" s="182"/>
      <c r="M383" s="183" t="s">
        <v>3</v>
      </c>
      <c r="N383" s="184" t="s">
        <v>41</v>
      </c>
      <c r="O383" s="140">
        <v>0</v>
      </c>
      <c r="P383" s="140">
        <f>O383*H383</f>
        <v>0</v>
      </c>
      <c r="Q383" s="140">
        <v>4.0000000000000003E-5</v>
      </c>
      <c r="R383" s="140">
        <f>Q383*H383</f>
        <v>3.6000000000000002E-4</v>
      </c>
      <c r="S383" s="140">
        <v>0</v>
      </c>
      <c r="T383" s="141">
        <f>S383*H383</f>
        <v>0</v>
      </c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R383" s="142" t="s">
        <v>311</v>
      </c>
      <c r="AT383" s="142" t="s">
        <v>308</v>
      </c>
      <c r="AU383" s="142" t="s">
        <v>131</v>
      </c>
      <c r="AY383" s="19" t="s">
        <v>122</v>
      </c>
      <c r="BE383" s="143">
        <f>IF(N383="základní",J383,0)</f>
        <v>0</v>
      </c>
      <c r="BF383" s="143">
        <f>IF(N383="snížená",J383,0)</f>
        <v>1588.59</v>
      </c>
      <c r="BG383" s="143">
        <f>IF(N383="zákl. přenesená",J383,0)</f>
        <v>0</v>
      </c>
      <c r="BH383" s="143">
        <f>IF(N383="sníž. přenesená",J383,0)</f>
        <v>0</v>
      </c>
      <c r="BI383" s="143">
        <f>IF(N383="nulová",J383,0)</f>
        <v>0</v>
      </c>
      <c r="BJ383" s="19" t="s">
        <v>131</v>
      </c>
      <c r="BK383" s="143">
        <f>ROUND(I383*H383,2)</f>
        <v>1588.59</v>
      </c>
      <c r="BL383" s="19" t="s">
        <v>130</v>
      </c>
      <c r="BM383" s="142" t="s">
        <v>603</v>
      </c>
    </row>
    <row r="384" spans="1:65" s="2" customFormat="1" ht="24.15" customHeight="1">
      <c r="A384" s="31"/>
      <c r="B384" s="131"/>
      <c r="C384" s="132" t="s">
        <v>604</v>
      </c>
      <c r="D384" s="132" t="s">
        <v>125</v>
      </c>
      <c r="E384" s="133" t="s">
        <v>605</v>
      </c>
      <c r="F384" s="134" t="s">
        <v>606</v>
      </c>
      <c r="G384" s="135" t="s">
        <v>351</v>
      </c>
      <c r="H384" s="136">
        <v>9</v>
      </c>
      <c r="I384" s="137">
        <v>63.9</v>
      </c>
      <c r="J384" s="137">
        <f>ROUND(I384*H384,2)</f>
        <v>575.1</v>
      </c>
      <c r="K384" s="134" t="s">
        <v>129</v>
      </c>
      <c r="L384" s="32"/>
      <c r="M384" s="138" t="s">
        <v>3</v>
      </c>
      <c r="N384" s="139" t="s">
        <v>41</v>
      </c>
      <c r="O384" s="140">
        <v>0.14899999999999999</v>
      </c>
      <c r="P384" s="140">
        <f>O384*H384</f>
        <v>1.341</v>
      </c>
      <c r="Q384" s="140">
        <v>0</v>
      </c>
      <c r="R384" s="140">
        <f>Q384*H384</f>
        <v>0</v>
      </c>
      <c r="S384" s="140">
        <v>4.8000000000000001E-5</v>
      </c>
      <c r="T384" s="141">
        <f>S384*H384</f>
        <v>4.3199999999999998E-4</v>
      </c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R384" s="142" t="s">
        <v>130</v>
      </c>
      <c r="AT384" s="142" t="s">
        <v>125</v>
      </c>
      <c r="AU384" s="142" t="s">
        <v>131</v>
      </c>
      <c r="AY384" s="19" t="s">
        <v>122</v>
      </c>
      <c r="BE384" s="143">
        <f>IF(N384="základní",J384,0)</f>
        <v>0</v>
      </c>
      <c r="BF384" s="143">
        <f>IF(N384="snížená",J384,0)</f>
        <v>575.1</v>
      </c>
      <c r="BG384" s="143">
        <f>IF(N384="zákl. přenesená",J384,0)</f>
        <v>0</v>
      </c>
      <c r="BH384" s="143">
        <f>IF(N384="sníž. přenesená",J384,0)</f>
        <v>0</v>
      </c>
      <c r="BI384" s="143">
        <f>IF(N384="nulová",J384,0)</f>
        <v>0</v>
      </c>
      <c r="BJ384" s="19" t="s">
        <v>131</v>
      </c>
      <c r="BK384" s="143">
        <f>ROUND(I384*H384,2)</f>
        <v>575.1</v>
      </c>
      <c r="BL384" s="19" t="s">
        <v>130</v>
      </c>
      <c r="BM384" s="142" t="s">
        <v>607</v>
      </c>
    </row>
    <row r="385" spans="1:65" s="2" customFormat="1" ht="10.199999999999999">
      <c r="A385" s="31"/>
      <c r="B385" s="32"/>
      <c r="C385" s="31"/>
      <c r="D385" s="144" t="s">
        <v>133</v>
      </c>
      <c r="E385" s="31"/>
      <c r="F385" s="145" t="s">
        <v>608</v>
      </c>
      <c r="G385" s="31"/>
      <c r="H385" s="31"/>
      <c r="I385" s="31"/>
      <c r="J385" s="31"/>
      <c r="K385" s="31"/>
      <c r="L385" s="32"/>
      <c r="M385" s="146"/>
      <c r="N385" s="147"/>
      <c r="O385" s="52"/>
      <c r="P385" s="52"/>
      <c r="Q385" s="52"/>
      <c r="R385" s="52"/>
      <c r="S385" s="52"/>
      <c r="T385" s="53"/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T385" s="19" t="s">
        <v>133</v>
      </c>
      <c r="AU385" s="19" t="s">
        <v>131</v>
      </c>
    </row>
    <row r="386" spans="1:65" s="2" customFormat="1" ht="24.15" customHeight="1">
      <c r="A386" s="31"/>
      <c r="B386" s="131"/>
      <c r="C386" s="132" t="s">
        <v>609</v>
      </c>
      <c r="D386" s="132" t="s">
        <v>125</v>
      </c>
      <c r="E386" s="133" t="s">
        <v>610</v>
      </c>
      <c r="F386" s="134" t="s">
        <v>611</v>
      </c>
      <c r="G386" s="135" t="s">
        <v>351</v>
      </c>
      <c r="H386" s="136">
        <v>10</v>
      </c>
      <c r="I386" s="137">
        <v>139.1</v>
      </c>
      <c r="J386" s="137">
        <f>ROUND(I386*H386,2)</f>
        <v>1391</v>
      </c>
      <c r="K386" s="134" t="s">
        <v>129</v>
      </c>
      <c r="L386" s="32"/>
      <c r="M386" s="138" t="s">
        <v>3</v>
      </c>
      <c r="N386" s="139" t="s">
        <v>41</v>
      </c>
      <c r="O386" s="140">
        <v>0.249</v>
      </c>
      <c r="P386" s="140">
        <f>O386*H386</f>
        <v>2.4900000000000002</v>
      </c>
      <c r="Q386" s="140">
        <v>0</v>
      </c>
      <c r="R386" s="140">
        <f>Q386*H386</f>
        <v>0</v>
      </c>
      <c r="S386" s="140">
        <v>0</v>
      </c>
      <c r="T386" s="141">
        <f>S386*H386</f>
        <v>0</v>
      </c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R386" s="142" t="s">
        <v>130</v>
      </c>
      <c r="AT386" s="142" t="s">
        <v>125</v>
      </c>
      <c r="AU386" s="142" t="s">
        <v>131</v>
      </c>
      <c r="AY386" s="19" t="s">
        <v>122</v>
      </c>
      <c r="BE386" s="143">
        <f>IF(N386="základní",J386,0)</f>
        <v>0</v>
      </c>
      <c r="BF386" s="143">
        <f>IF(N386="snížená",J386,0)</f>
        <v>1391</v>
      </c>
      <c r="BG386" s="143">
        <f>IF(N386="zákl. přenesená",J386,0)</f>
        <v>0</v>
      </c>
      <c r="BH386" s="143">
        <f>IF(N386="sníž. přenesená",J386,0)</f>
        <v>0</v>
      </c>
      <c r="BI386" s="143">
        <f>IF(N386="nulová",J386,0)</f>
        <v>0</v>
      </c>
      <c r="BJ386" s="19" t="s">
        <v>131</v>
      </c>
      <c r="BK386" s="143">
        <f>ROUND(I386*H386,2)</f>
        <v>1391</v>
      </c>
      <c r="BL386" s="19" t="s">
        <v>130</v>
      </c>
      <c r="BM386" s="142" t="s">
        <v>612</v>
      </c>
    </row>
    <row r="387" spans="1:65" s="2" customFormat="1" ht="10.199999999999999">
      <c r="A387" s="31"/>
      <c r="B387" s="32"/>
      <c r="C387" s="31"/>
      <c r="D387" s="144" t="s">
        <v>133</v>
      </c>
      <c r="E387" s="31"/>
      <c r="F387" s="145" t="s">
        <v>613</v>
      </c>
      <c r="G387" s="31"/>
      <c r="H387" s="31"/>
      <c r="I387" s="31"/>
      <c r="J387" s="31"/>
      <c r="K387" s="31"/>
      <c r="L387" s="32"/>
      <c r="M387" s="146"/>
      <c r="N387" s="147"/>
      <c r="O387" s="52"/>
      <c r="P387" s="52"/>
      <c r="Q387" s="52"/>
      <c r="R387" s="52"/>
      <c r="S387" s="52"/>
      <c r="T387" s="53"/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T387" s="19" t="s">
        <v>133</v>
      </c>
      <c r="AU387" s="19" t="s">
        <v>131</v>
      </c>
    </row>
    <row r="388" spans="1:65" s="2" customFormat="1" ht="24.15" customHeight="1">
      <c r="A388" s="31"/>
      <c r="B388" s="131"/>
      <c r="C388" s="176" t="s">
        <v>614</v>
      </c>
      <c r="D388" s="176" t="s">
        <v>308</v>
      </c>
      <c r="E388" s="177" t="s">
        <v>615</v>
      </c>
      <c r="F388" s="178" t="s">
        <v>616</v>
      </c>
      <c r="G388" s="179" t="s">
        <v>351</v>
      </c>
      <c r="H388" s="180">
        <v>1</v>
      </c>
      <c r="I388" s="181">
        <v>218.3</v>
      </c>
      <c r="J388" s="181">
        <f>ROUND(I388*H388,2)</f>
        <v>218.3</v>
      </c>
      <c r="K388" s="178" t="s">
        <v>3</v>
      </c>
      <c r="L388" s="182"/>
      <c r="M388" s="183" t="s">
        <v>3</v>
      </c>
      <c r="N388" s="184" t="s">
        <v>41</v>
      </c>
      <c r="O388" s="140">
        <v>0</v>
      </c>
      <c r="P388" s="140">
        <f>O388*H388</f>
        <v>0</v>
      </c>
      <c r="Q388" s="140">
        <v>6.0000000000000002E-5</v>
      </c>
      <c r="R388" s="140">
        <f>Q388*H388</f>
        <v>6.0000000000000002E-5</v>
      </c>
      <c r="S388" s="140">
        <v>0</v>
      </c>
      <c r="T388" s="141">
        <f>S388*H388</f>
        <v>0</v>
      </c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R388" s="142" t="s">
        <v>311</v>
      </c>
      <c r="AT388" s="142" t="s">
        <v>308</v>
      </c>
      <c r="AU388" s="142" t="s">
        <v>131</v>
      </c>
      <c r="AY388" s="19" t="s">
        <v>122</v>
      </c>
      <c r="BE388" s="143">
        <f>IF(N388="základní",J388,0)</f>
        <v>0</v>
      </c>
      <c r="BF388" s="143">
        <f>IF(N388="snížená",J388,0)</f>
        <v>218.3</v>
      </c>
      <c r="BG388" s="143">
        <f>IF(N388="zákl. přenesená",J388,0)</f>
        <v>0</v>
      </c>
      <c r="BH388" s="143">
        <f>IF(N388="sníž. přenesená",J388,0)</f>
        <v>0</v>
      </c>
      <c r="BI388" s="143">
        <f>IF(N388="nulová",J388,0)</f>
        <v>0</v>
      </c>
      <c r="BJ388" s="19" t="s">
        <v>131</v>
      </c>
      <c r="BK388" s="143">
        <f>ROUND(I388*H388,2)</f>
        <v>218.3</v>
      </c>
      <c r="BL388" s="19" t="s">
        <v>130</v>
      </c>
      <c r="BM388" s="142" t="s">
        <v>617</v>
      </c>
    </row>
    <row r="389" spans="1:65" s="2" customFormat="1" ht="24.15" customHeight="1">
      <c r="A389" s="31"/>
      <c r="B389" s="131"/>
      <c r="C389" s="176" t="s">
        <v>618</v>
      </c>
      <c r="D389" s="176" t="s">
        <v>308</v>
      </c>
      <c r="E389" s="177" t="s">
        <v>619</v>
      </c>
      <c r="F389" s="178" t="s">
        <v>620</v>
      </c>
      <c r="G389" s="179" t="s">
        <v>351</v>
      </c>
      <c r="H389" s="180">
        <v>9</v>
      </c>
      <c r="I389" s="181">
        <v>245.2</v>
      </c>
      <c r="J389" s="181">
        <f>ROUND(I389*H389,2)</f>
        <v>2206.8000000000002</v>
      </c>
      <c r="K389" s="178" t="s">
        <v>3</v>
      </c>
      <c r="L389" s="182"/>
      <c r="M389" s="183" t="s">
        <v>3</v>
      </c>
      <c r="N389" s="184" t="s">
        <v>41</v>
      </c>
      <c r="O389" s="140">
        <v>0</v>
      </c>
      <c r="P389" s="140">
        <f>O389*H389</f>
        <v>0</v>
      </c>
      <c r="Q389" s="140">
        <v>1E-4</v>
      </c>
      <c r="R389" s="140">
        <f>Q389*H389</f>
        <v>9.0000000000000008E-4</v>
      </c>
      <c r="S389" s="140">
        <v>0</v>
      </c>
      <c r="T389" s="141">
        <f>S389*H389</f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142" t="s">
        <v>311</v>
      </c>
      <c r="AT389" s="142" t="s">
        <v>308</v>
      </c>
      <c r="AU389" s="142" t="s">
        <v>131</v>
      </c>
      <c r="AY389" s="19" t="s">
        <v>122</v>
      </c>
      <c r="BE389" s="143">
        <f>IF(N389="základní",J389,0)</f>
        <v>0</v>
      </c>
      <c r="BF389" s="143">
        <f>IF(N389="snížená",J389,0)</f>
        <v>2206.8000000000002</v>
      </c>
      <c r="BG389" s="143">
        <f>IF(N389="zákl. přenesená",J389,0)</f>
        <v>0</v>
      </c>
      <c r="BH389" s="143">
        <f>IF(N389="sníž. přenesená",J389,0)</f>
        <v>0</v>
      </c>
      <c r="BI389" s="143">
        <f>IF(N389="nulová",J389,0)</f>
        <v>0</v>
      </c>
      <c r="BJ389" s="19" t="s">
        <v>131</v>
      </c>
      <c r="BK389" s="143">
        <f>ROUND(I389*H389,2)</f>
        <v>2206.8000000000002</v>
      </c>
      <c r="BL389" s="19" t="s">
        <v>130</v>
      </c>
      <c r="BM389" s="142" t="s">
        <v>621</v>
      </c>
    </row>
    <row r="390" spans="1:65" s="2" customFormat="1" ht="24.15" customHeight="1">
      <c r="A390" s="31"/>
      <c r="B390" s="131"/>
      <c r="C390" s="132" t="s">
        <v>622</v>
      </c>
      <c r="D390" s="132" t="s">
        <v>125</v>
      </c>
      <c r="E390" s="133" t="s">
        <v>623</v>
      </c>
      <c r="F390" s="134" t="s">
        <v>624</v>
      </c>
      <c r="G390" s="135" t="s">
        <v>351</v>
      </c>
      <c r="H390" s="136">
        <v>9</v>
      </c>
      <c r="I390" s="137">
        <v>24.9</v>
      </c>
      <c r="J390" s="137">
        <f>ROUND(I390*H390,2)</f>
        <v>224.1</v>
      </c>
      <c r="K390" s="134" t="s">
        <v>129</v>
      </c>
      <c r="L390" s="32"/>
      <c r="M390" s="138" t="s">
        <v>3</v>
      </c>
      <c r="N390" s="139" t="s">
        <v>41</v>
      </c>
      <c r="O390" s="140">
        <v>5.8000000000000003E-2</v>
      </c>
      <c r="P390" s="140">
        <f>O390*H390</f>
        <v>0.52200000000000002</v>
      </c>
      <c r="Q390" s="140">
        <v>0</v>
      </c>
      <c r="R390" s="140">
        <f>Q390*H390</f>
        <v>0</v>
      </c>
      <c r="S390" s="140">
        <v>4.8000000000000001E-5</v>
      </c>
      <c r="T390" s="141">
        <f>S390*H390</f>
        <v>4.3199999999999998E-4</v>
      </c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R390" s="142" t="s">
        <v>130</v>
      </c>
      <c r="AT390" s="142" t="s">
        <v>125</v>
      </c>
      <c r="AU390" s="142" t="s">
        <v>131</v>
      </c>
      <c r="AY390" s="19" t="s">
        <v>122</v>
      </c>
      <c r="BE390" s="143">
        <f>IF(N390="základní",J390,0)</f>
        <v>0</v>
      </c>
      <c r="BF390" s="143">
        <f>IF(N390="snížená",J390,0)</f>
        <v>224.1</v>
      </c>
      <c r="BG390" s="143">
        <f>IF(N390="zákl. přenesená",J390,0)</f>
        <v>0</v>
      </c>
      <c r="BH390" s="143">
        <f>IF(N390="sníž. přenesená",J390,0)</f>
        <v>0</v>
      </c>
      <c r="BI390" s="143">
        <f>IF(N390="nulová",J390,0)</f>
        <v>0</v>
      </c>
      <c r="BJ390" s="19" t="s">
        <v>131</v>
      </c>
      <c r="BK390" s="143">
        <f>ROUND(I390*H390,2)</f>
        <v>224.1</v>
      </c>
      <c r="BL390" s="19" t="s">
        <v>130</v>
      </c>
      <c r="BM390" s="142" t="s">
        <v>625</v>
      </c>
    </row>
    <row r="391" spans="1:65" s="2" customFormat="1" ht="10.199999999999999">
      <c r="A391" s="31"/>
      <c r="B391" s="32"/>
      <c r="C391" s="31"/>
      <c r="D391" s="144" t="s">
        <v>133</v>
      </c>
      <c r="E391" s="31"/>
      <c r="F391" s="145" t="s">
        <v>626</v>
      </c>
      <c r="G391" s="31"/>
      <c r="H391" s="31"/>
      <c r="I391" s="31"/>
      <c r="J391" s="31"/>
      <c r="K391" s="31"/>
      <c r="L391" s="32"/>
      <c r="M391" s="146"/>
      <c r="N391" s="147"/>
      <c r="O391" s="52"/>
      <c r="P391" s="52"/>
      <c r="Q391" s="52"/>
      <c r="R391" s="52"/>
      <c r="S391" s="52"/>
      <c r="T391" s="53"/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T391" s="19" t="s">
        <v>133</v>
      </c>
      <c r="AU391" s="19" t="s">
        <v>131</v>
      </c>
    </row>
    <row r="392" spans="1:65" s="2" customFormat="1" ht="24.15" customHeight="1">
      <c r="A392" s="31"/>
      <c r="B392" s="131"/>
      <c r="C392" s="132" t="s">
        <v>627</v>
      </c>
      <c r="D392" s="132" t="s">
        <v>125</v>
      </c>
      <c r="E392" s="133" t="s">
        <v>628</v>
      </c>
      <c r="F392" s="134" t="s">
        <v>629</v>
      </c>
      <c r="G392" s="135" t="s">
        <v>351</v>
      </c>
      <c r="H392" s="136">
        <v>4</v>
      </c>
      <c r="I392" s="137">
        <v>204.1</v>
      </c>
      <c r="J392" s="137">
        <f>ROUND(I392*H392,2)</f>
        <v>816.4</v>
      </c>
      <c r="K392" s="134" t="s">
        <v>129</v>
      </c>
      <c r="L392" s="32"/>
      <c r="M392" s="138" t="s">
        <v>3</v>
      </c>
      <c r="N392" s="139" t="s">
        <v>41</v>
      </c>
      <c r="O392" s="140">
        <v>0.34799999999999998</v>
      </c>
      <c r="P392" s="140">
        <f>O392*H392</f>
        <v>1.3919999999999999</v>
      </c>
      <c r="Q392" s="140">
        <v>0</v>
      </c>
      <c r="R392" s="140">
        <f>Q392*H392</f>
        <v>0</v>
      </c>
      <c r="S392" s="140">
        <v>0</v>
      </c>
      <c r="T392" s="141">
        <f>S392*H392</f>
        <v>0</v>
      </c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R392" s="142" t="s">
        <v>130</v>
      </c>
      <c r="AT392" s="142" t="s">
        <v>125</v>
      </c>
      <c r="AU392" s="142" t="s">
        <v>131</v>
      </c>
      <c r="AY392" s="19" t="s">
        <v>122</v>
      </c>
      <c r="BE392" s="143">
        <f>IF(N392="základní",J392,0)</f>
        <v>0</v>
      </c>
      <c r="BF392" s="143">
        <f>IF(N392="snížená",J392,0)</f>
        <v>816.4</v>
      </c>
      <c r="BG392" s="143">
        <f>IF(N392="zákl. přenesená",J392,0)</f>
        <v>0</v>
      </c>
      <c r="BH392" s="143">
        <f>IF(N392="sníž. přenesená",J392,0)</f>
        <v>0</v>
      </c>
      <c r="BI392" s="143">
        <f>IF(N392="nulová",J392,0)</f>
        <v>0</v>
      </c>
      <c r="BJ392" s="19" t="s">
        <v>131</v>
      </c>
      <c r="BK392" s="143">
        <f>ROUND(I392*H392,2)</f>
        <v>816.4</v>
      </c>
      <c r="BL392" s="19" t="s">
        <v>130</v>
      </c>
      <c r="BM392" s="142" t="s">
        <v>630</v>
      </c>
    </row>
    <row r="393" spans="1:65" s="2" customFormat="1" ht="10.199999999999999">
      <c r="A393" s="31"/>
      <c r="B393" s="32"/>
      <c r="C393" s="31"/>
      <c r="D393" s="144" t="s">
        <v>133</v>
      </c>
      <c r="E393" s="31"/>
      <c r="F393" s="145" t="s">
        <v>631</v>
      </c>
      <c r="G393" s="31"/>
      <c r="H393" s="31"/>
      <c r="I393" s="31"/>
      <c r="J393" s="31"/>
      <c r="K393" s="31"/>
      <c r="L393" s="32"/>
      <c r="M393" s="146"/>
      <c r="N393" s="147"/>
      <c r="O393" s="52"/>
      <c r="P393" s="52"/>
      <c r="Q393" s="52"/>
      <c r="R393" s="52"/>
      <c r="S393" s="52"/>
      <c r="T393" s="53"/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T393" s="19" t="s">
        <v>133</v>
      </c>
      <c r="AU393" s="19" t="s">
        <v>131</v>
      </c>
    </row>
    <row r="394" spans="1:65" s="2" customFormat="1" ht="16.5" customHeight="1">
      <c r="A394" s="31"/>
      <c r="B394" s="131"/>
      <c r="C394" s="176" t="s">
        <v>632</v>
      </c>
      <c r="D394" s="176" t="s">
        <v>308</v>
      </c>
      <c r="E394" s="177" t="s">
        <v>633</v>
      </c>
      <c r="F394" s="178" t="s">
        <v>634</v>
      </c>
      <c r="G394" s="179" t="s">
        <v>351</v>
      </c>
      <c r="H394" s="180">
        <v>4</v>
      </c>
      <c r="I394" s="181">
        <v>57.33</v>
      </c>
      <c r="J394" s="181">
        <f>ROUND(I394*H394,2)</f>
        <v>229.32</v>
      </c>
      <c r="K394" s="178" t="s">
        <v>129</v>
      </c>
      <c r="L394" s="182"/>
      <c r="M394" s="183" t="s">
        <v>3</v>
      </c>
      <c r="N394" s="184" t="s">
        <v>41</v>
      </c>
      <c r="O394" s="140">
        <v>0</v>
      </c>
      <c r="P394" s="140">
        <f>O394*H394</f>
        <v>0</v>
      </c>
      <c r="Q394" s="140">
        <v>2.0000000000000001E-4</v>
      </c>
      <c r="R394" s="140">
        <f>Q394*H394</f>
        <v>8.0000000000000004E-4</v>
      </c>
      <c r="S394" s="140">
        <v>0</v>
      </c>
      <c r="T394" s="141">
        <f>S394*H394</f>
        <v>0</v>
      </c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R394" s="142" t="s">
        <v>311</v>
      </c>
      <c r="AT394" s="142" t="s">
        <v>308</v>
      </c>
      <c r="AU394" s="142" t="s">
        <v>131</v>
      </c>
      <c r="AY394" s="19" t="s">
        <v>122</v>
      </c>
      <c r="BE394" s="143">
        <f>IF(N394="základní",J394,0)</f>
        <v>0</v>
      </c>
      <c r="BF394" s="143">
        <f>IF(N394="snížená",J394,0)</f>
        <v>229.32</v>
      </c>
      <c r="BG394" s="143">
        <f>IF(N394="zákl. přenesená",J394,0)</f>
        <v>0</v>
      </c>
      <c r="BH394" s="143">
        <f>IF(N394="sníž. přenesená",J394,0)</f>
        <v>0</v>
      </c>
      <c r="BI394" s="143">
        <f>IF(N394="nulová",J394,0)</f>
        <v>0</v>
      </c>
      <c r="BJ394" s="19" t="s">
        <v>131</v>
      </c>
      <c r="BK394" s="143">
        <f>ROUND(I394*H394,2)</f>
        <v>229.32</v>
      </c>
      <c r="BL394" s="19" t="s">
        <v>130</v>
      </c>
      <c r="BM394" s="142" t="s">
        <v>635</v>
      </c>
    </row>
    <row r="395" spans="1:65" s="2" customFormat="1" ht="24.15" customHeight="1">
      <c r="A395" s="31"/>
      <c r="B395" s="131"/>
      <c r="C395" s="132" t="s">
        <v>636</v>
      </c>
      <c r="D395" s="132" t="s">
        <v>125</v>
      </c>
      <c r="E395" s="133" t="s">
        <v>637</v>
      </c>
      <c r="F395" s="134" t="s">
        <v>638</v>
      </c>
      <c r="G395" s="135" t="s">
        <v>351</v>
      </c>
      <c r="H395" s="136">
        <v>4</v>
      </c>
      <c r="I395" s="137">
        <v>223.6</v>
      </c>
      <c r="J395" s="137">
        <f>ROUND(I395*H395,2)</f>
        <v>894.4</v>
      </c>
      <c r="K395" s="134" t="s">
        <v>129</v>
      </c>
      <c r="L395" s="32"/>
      <c r="M395" s="138" t="s">
        <v>3</v>
      </c>
      <c r="N395" s="139" t="s">
        <v>41</v>
      </c>
      <c r="O395" s="140">
        <v>0.38</v>
      </c>
      <c r="P395" s="140">
        <f>O395*H395</f>
        <v>1.52</v>
      </c>
      <c r="Q395" s="140">
        <v>0</v>
      </c>
      <c r="R395" s="140">
        <f>Q395*H395</f>
        <v>0</v>
      </c>
      <c r="S395" s="140">
        <v>0</v>
      </c>
      <c r="T395" s="141">
        <f>S395*H395</f>
        <v>0</v>
      </c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R395" s="142" t="s">
        <v>130</v>
      </c>
      <c r="AT395" s="142" t="s">
        <v>125</v>
      </c>
      <c r="AU395" s="142" t="s">
        <v>131</v>
      </c>
      <c r="AY395" s="19" t="s">
        <v>122</v>
      </c>
      <c r="BE395" s="143">
        <f>IF(N395="základní",J395,0)</f>
        <v>0</v>
      </c>
      <c r="BF395" s="143">
        <f>IF(N395="snížená",J395,0)</f>
        <v>894.4</v>
      </c>
      <c r="BG395" s="143">
        <f>IF(N395="zákl. přenesená",J395,0)</f>
        <v>0</v>
      </c>
      <c r="BH395" s="143">
        <f>IF(N395="sníž. přenesená",J395,0)</f>
        <v>0</v>
      </c>
      <c r="BI395" s="143">
        <f>IF(N395="nulová",J395,0)</f>
        <v>0</v>
      </c>
      <c r="BJ395" s="19" t="s">
        <v>131</v>
      </c>
      <c r="BK395" s="143">
        <f>ROUND(I395*H395,2)</f>
        <v>894.4</v>
      </c>
      <c r="BL395" s="19" t="s">
        <v>130</v>
      </c>
      <c r="BM395" s="142" t="s">
        <v>639</v>
      </c>
    </row>
    <row r="396" spans="1:65" s="2" customFormat="1" ht="10.199999999999999">
      <c r="A396" s="31"/>
      <c r="B396" s="32"/>
      <c r="C396" s="31"/>
      <c r="D396" s="144" t="s">
        <v>133</v>
      </c>
      <c r="E396" s="31"/>
      <c r="F396" s="145" t="s">
        <v>640</v>
      </c>
      <c r="G396" s="31"/>
      <c r="H396" s="31"/>
      <c r="I396" s="31"/>
      <c r="J396" s="31"/>
      <c r="K396" s="31"/>
      <c r="L396" s="32"/>
      <c r="M396" s="146"/>
      <c r="N396" s="147"/>
      <c r="O396" s="52"/>
      <c r="P396" s="52"/>
      <c r="Q396" s="52"/>
      <c r="R396" s="52"/>
      <c r="S396" s="52"/>
      <c r="T396" s="53"/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T396" s="19" t="s">
        <v>133</v>
      </c>
      <c r="AU396" s="19" t="s">
        <v>131</v>
      </c>
    </row>
    <row r="397" spans="1:65" s="2" customFormat="1" ht="16.5" customHeight="1">
      <c r="A397" s="31"/>
      <c r="B397" s="131"/>
      <c r="C397" s="176" t="s">
        <v>641</v>
      </c>
      <c r="D397" s="176" t="s">
        <v>308</v>
      </c>
      <c r="E397" s="177" t="s">
        <v>642</v>
      </c>
      <c r="F397" s="178" t="s">
        <v>643</v>
      </c>
      <c r="G397" s="179" t="s">
        <v>351</v>
      </c>
      <c r="H397" s="180">
        <v>4</v>
      </c>
      <c r="I397" s="181">
        <v>549.9</v>
      </c>
      <c r="J397" s="181">
        <f>ROUND(I397*H397,2)</f>
        <v>2199.6</v>
      </c>
      <c r="K397" s="178" t="s">
        <v>129</v>
      </c>
      <c r="L397" s="182"/>
      <c r="M397" s="183" t="s">
        <v>3</v>
      </c>
      <c r="N397" s="184" t="s">
        <v>41</v>
      </c>
      <c r="O397" s="140">
        <v>0</v>
      </c>
      <c r="P397" s="140">
        <f>O397*H397</f>
        <v>0</v>
      </c>
      <c r="Q397" s="140">
        <v>8.0000000000000004E-4</v>
      </c>
      <c r="R397" s="140">
        <f>Q397*H397</f>
        <v>3.2000000000000002E-3</v>
      </c>
      <c r="S397" s="140">
        <v>0</v>
      </c>
      <c r="T397" s="141">
        <f>S397*H397</f>
        <v>0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142" t="s">
        <v>311</v>
      </c>
      <c r="AT397" s="142" t="s">
        <v>308</v>
      </c>
      <c r="AU397" s="142" t="s">
        <v>131</v>
      </c>
      <c r="AY397" s="19" t="s">
        <v>122</v>
      </c>
      <c r="BE397" s="143">
        <f>IF(N397="základní",J397,0)</f>
        <v>0</v>
      </c>
      <c r="BF397" s="143">
        <f>IF(N397="snížená",J397,0)</f>
        <v>2199.6</v>
      </c>
      <c r="BG397" s="143">
        <f>IF(N397="zákl. přenesená",J397,0)</f>
        <v>0</v>
      </c>
      <c r="BH397" s="143">
        <f>IF(N397="sníž. přenesená",J397,0)</f>
        <v>0</v>
      </c>
      <c r="BI397" s="143">
        <f>IF(N397="nulová",J397,0)</f>
        <v>0</v>
      </c>
      <c r="BJ397" s="19" t="s">
        <v>131</v>
      </c>
      <c r="BK397" s="143">
        <f>ROUND(I397*H397,2)</f>
        <v>2199.6</v>
      </c>
      <c r="BL397" s="19" t="s">
        <v>130</v>
      </c>
      <c r="BM397" s="142" t="s">
        <v>644</v>
      </c>
    </row>
    <row r="398" spans="1:65" s="2" customFormat="1" ht="16.5" customHeight="1">
      <c r="A398" s="31"/>
      <c r="B398" s="131"/>
      <c r="C398" s="132" t="s">
        <v>645</v>
      </c>
      <c r="D398" s="132" t="s">
        <v>125</v>
      </c>
      <c r="E398" s="133" t="s">
        <v>646</v>
      </c>
      <c r="F398" s="134" t="s">
        <v>647</v>
      </c>
      <c r="G398" s="135" t="s">
        <v>351</v>
      </c>
      <c r="H398" s="136">
        <v>1</v>
      </c>
      <c r="I398" s="137">
        <v>1272</v>
      </c>
      <c r="J398" s="137">
        <f>ROUND(I398*H398,2)</f>
        <v>1272</v>
      </c>
      <c r="K398" s="134" t="s">
        <v>129</v>
      </c>
      <c r="L398" s="32"/>
      <c r="M398" s="138" t="s">
        <v>3</v>
      </c>
      <c r="N398" s="139" t="s">
        <v>41</v>
      </c>
      <c r="O398" s="140">
        <v>0.40100000000000002</v>
      </c>
      <c r="P398" s="140">
        <f>O398*H398</f>
        <v>0.40100000000000002</v>
      </c>
      <c r="Q398" s="140">
        <v>0</v>
      </c>
      <c r="R398" s="140">
        <f>Q398*H398</f>
        <v>0</v>
      </c>
      <c r="S398" s="140">
        <v>0</v>
      </c>
      <c r="T398" s="141">
        <f>S398*H398</f>
        <v>0</v>
      </c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R398" s="142" t="s">
        <v>130</v>
      </c>
      <c r="AT398" s="142" t="s">
        <v>125</v>
      </c>
      <c r="AU398" s="142" t="s">
        <v>131</v>
      </c>
      <c r="AY398" s="19" t="s">
        <v>122</v>
      </c>
      <c r="BE398" s="143">
        <f>IF(N398="základní",J398,0)</f>
        <v>0</v>
      </c>
      <c r="BF398" s="143">
        <f>IF(N398="snížená",J398,0)</f>
        <v>1272</v>
      </c>
      <c r="BG398" s="143">
        <f>IF(N398="zákl. přenesená",J398,0)</f>
        <v>0</v>
      </c>
      <c r="BH398" s="143">
        <f>IF(N398="sníž. přenesená",J398,0)</f>
        <v>0</v>
      </c>
      <c r="BI398" s="143">
        <f>IF(N398="nulová",J398,0)</f>
        <v>0</v>
      </c>
      <c r="BJ398" s="19" t="s">
        <v>131</v>
      </c>
      <c r="BK398" s="143">
        <f>ROUND(I398*H398,2)</f>
        <v>1272</v>
      </c>
      <c r="BL398" s="19" t="s">
        <v>130</v>
      </c>
      <c r="BM398" s="142" t="s">
        <v>648</v>
      </c>
    </row>
    <row r="399" spans="1:65" s="2" customFormat="1" ht="10.199999999999999">
      <c r="A399" s="31"/>
      <c r="B399" s="32"/>
      <c r="C399" s="31"/>
      <c r="D399" s="144" t="s">
        <v>133</v>
      </c>
      <c r="E399" s="31"/>
      <c r="F399" s="145" t="s">
        <v>649</v>
      </c>
      <c r="G399" s="31"/>
      <c r="H399" s="31"/>
      <c r="I399" s="31"/>
      <c r="J399" s="31"/>
      <c r="K399" s="31"/>
      <c r="L399" s="32"/>
      <c r="M399" s="146"/>
      <c r="N399" s="147"/>
      <c r="O399" s="52"/>
      <c r="P399" s="52"/>
      <c r="Q399" s="52"/>
      <c r="R399" s="52"/>
      <c r="S399" s="52"/>
      <c r="T399" s="53"/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T399" s="19" t="s">
        <v>133</v>
      </c>
      <c r="AU399" s="19" t="s">
        <v>131</v>
      </c>
    </row>
    <row r="400" spans="1:65" s="2" customFormat="1" ht="16.5" customHeight="1">
      <c r="A400" s="31"/>
      <c r="B400" s="131"/>
      <c r="C400" s="176" t="s">
        <v>650</v>
      </c>
      <c r="D400" s="176" t="s">
        <v>308</v>
      </c>
      <c r="E400" s="177" t="s">
        <v>651</v>
      </c>
      <c r="F400" s="178" t="s">
        <v>652</v>
      </c>
      <c r="G400" s="179" t="s">
        <v>3</v>
      </c>
      <c r="H400" s="180">
        <v>1</v>
      </c>
      <c r="I400" s="181">
        <v>11050</v>
      </c>
      <c r="J400" s="181">
        <f>ROUND(I400*H400,2)</f>
        <v>11050</v>
      </c>
      <c r="K400" s="178" t="s">
        <v>3</v>
      </c>
      <c r="L400" s="182"/>
      <c r="M400" s="183" t="s">
        <v>3</v>
      </c>
      <c r="N400" s="184" t="s">
        <v>41</v>
      </c>
      <c r="O400" s="140">
        <v>0</v>
      </c>
      <c r="P400" s="140">
        <f>O400*H400</f>
        <v>0</v>
      </c>
      <c r="Q400" s="140">
        <v>0</v>
      </c>
      <c r="R400" s="140">
        <f>Q400*H400</f>
        <v>0</v>
      </c>
      <c r="S400" s="140">
        <v>0</v>
      </c>
      <c r="T400" s="141">
        <f>S400*H400</f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142" t="s">
        <v>311</v>
      </c>
      <c r="AT400" s="142" t="s">
        <v>308</v>
      </c>
      <c r="AU400" s="142" t="s">
        <v>131</v>
      </c>
      <c r="AY400" s="19" t="s">
        <v>122</v>
      </c>
      <c r="BE400" s="143">
        <f>IF(N400="základní",J400,0)</f>
        <v>0</v>
      </c>
      <c r="BF400" s="143">
        <f>IF(N400="snížená",J400,0)</f>
        <v>11050</v>
      </c>
      <c r="BG400" s="143">
        <f>IF(N400="zákl. přenesená",J400,0)</f>
        <v>0</v>
      </c>
      <c r="BH400" s="143">
        <f>IF(N400="sníž. přenesená",J400,0)</f>
        <v>0</v>
      </c>
      <c r="BI400" s="143">
        <f>IF(N400="nulová",J400,0)</f>
        <v>0</v>
      </c>
      <c r="BJ400" s="19" t="s">
        <v>131</v>
      </c>
      <c r="BK400" s="143">
        <f>ROUND(I400*H400,2)</f>
        <v>11050</v>
      </c>
      <c r="BL400" s="19" t="s">
        <v>130</v>
      </c>
      <c r="BM400" s="142" t="s">
        <v>653</v>
      </c>
    </row>
    <row r="401" spans="1:65" s="2" customFormat="1" ht="24.15" customHeight="1">
      <c r="A401" s="31"/>
      <c r="B401" s="131"/>
      <c r="C401" s="132" t="s">
        <v>654</v>
      </c>
      <c r="D401" s="132" t="s">
        <v>125</v>
      </c>
      <c r="E401" s="133" t="s">
        <v>655</v>
      </c>
      <c r="F401" s="134" t="s">
        <v>656</v>
      </c>
      <c r="G401" s="135" t="s">
        <v>351</v>
      </c>
      <c r="H401" s="136">
        <v>1</v>
      </c>
      <c r="I401" s="137">
        <v>8645</v>
      </c>
      <c r="J401" s="137">
        <f>ROUND(I401*H401,2)</f>
        <v>8645</v>
      </c>
      <c r="K401" s="134" t="s">
        <v>129</v>
      </c>
      <c r="L401" s="32"/>
      <c r="M401" s="138" t="s">
        <v>3</v>
      </c>
      <c r="N401" s="139" t="s">
        <v>41</v>
      </c>
      <c r="O401" s="140">
        <v>12.398</v>
      </c>
      <c r="P401" s="140">
        <f>O401*H401</f>
        <v>12.398</v>
      </c>
      <c r="Q401" s="140">
        <v>0</v>
      </c>
      <c r="R401" s="140">
        <f>Q401*H401</f>
        <v>0</v>
      </c>
      <c r="S401" s="140">
        <v>0</v>
      </c>
      <c r="T401" s="141">
        <f>S401*H401</f>
        <v>0</v>
      </c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R401" s="142" t="s">
        <v>130</v>
      </c>
      <c r="AT401" s="142" t="s">
        <v>125</v>
      </c>
      <c r="AU401" s="142" t="s">
        <v>131</v>
      </c>
      <c r="AY401" s="19" t="s">
        <v>122</v>
      </c>
      <c r="BE401" s="143">
        <f>IF(N401="základní",J401,0)</f>
        <v>0</v>
      </c>
      <c r="BF401" s="143">
        <f>IF(N401="snížená",J401,0)</f>
        <v>8645</v>
      </c>
      <c r="BG401" s="143">
        <f>IF(N401="zákl. přenesená",J401,0)</f>
        <v>0</v>
      </c>
      <c r="BH401" s="143">
        <f>IF(N401="sníž. přenesená",J401,0)</f>
        <v>0</v>
      </c>
      <c r="BI401" s="143">
        <f>IF(N401="nulová",J401,0)</f>
        <v>0</v>
      </c>
      <c r="BJ401" s="19" t="s">
        <v>131</v>
      </c>
      <c r="BK401" s="143">
        <f>ROUND(I401*H401,2)</f>
        <v>8645</v>
      </c>
      <c r="BL401" s="19" t="s">
        <v>130</v>
      </c>
      <c r="BM401" s="142" t="s">
        <v>657</v>
      </c>
    </row>
    <row r="402" spans="1:65" s="2" customFormat="1" ht="10.199999999999999">
      <c r="A402" s="31"/>
      <c r="B402" s="32"/>
      <c r="C402" s="31"/>
      <c r="D402" s="144" t="s">
        <v>133</v>
      </c>
      <c r="E402" s="31"/>
      <c r="F402" s="145" t="s">
        <v>658</v>
      </c>
      <c r="G402" s="31"/>
      <c r="H402" s="31"/>
      <c r="I402" s="31"/>
      <c r="J402" s="31"/>
      <c r="K402" s="31"/>
      <c r="L402" s="32"/>
      <c r="M402" s="146"/>
      <c r="N402" s="147"/>
      <c r="O402" s="52"/>
      <c r="P402" s="52"/>
      <c r="Q402" s="52"/>
      <c r="R402" s="52"/>
      <c r="S402" s="52"/>
      <c r="T402" s="53"/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T402" s="19" t="s">
        <v>133</v>
      </c>
      <c r="AU402" s="19" t="s">
        <v>131</v>
      </c>
    </row>
    <row r="403" spans="1:65" s="2" customFormat="1" ht="24.15" customHeight="1">
      <c r="A403" s="31"/>
      <c r="B403" s="131"/>
      <c r="C403" s="132" t="s">
        <v>659</v>
      </c>
      <c r="D403" s="132" t="s">
        <v>125</v>
      </c>
      <c r="E403" s="133" t="s">
        <v>660</v>
      </c>
      <c r="F403" s="134" t="s">
        <v>661</v>
      </c>
      <c r="G403" s="135" t="s">
        <v>316</v>
      </c>
      <c r="H403" s="136">
        <v>351.75599999999997</v>
      </c>
      <c r="I403" s="137">
        <v>0.77</v>
      </c>
      <c r="J403" s="137">
        <f>ROUND(I403*H403,2)</f>
        <v>270.85000000000002</v>
      </c>
      <c r="K403" s="134" t="s">
        <v>129</v>
      </c>
      <c r="L403" s="32"/>
      <c r="M403" s="138" t="s">
        <v>3</v>
      </c>
      <c r="N403" s="139" t="s">
        <v>41</v>
      </c>
      <c r="O403" s="140">
        <v>0</v>
      </c>
      <c r="P403" s="140">
        <f>O403*H403</f>
        <v>0</v>
      </c>
      <c r="Q403" s="140">
        <v>0</v>
      </c>
      <c r="R403" s="140">
        <f>Q403*H403</f>
        <v>0</v>
      </c>
      <c r="S403" s="140">
        <v>0</v>
      </c>
      <c r="T403" s="141">
        <f>S403*H403</f>
        <v>0</v>
      </c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R403" s="142" t="s">
        <v>130</v>
      </c>
      <c r="AT403" s="142" t="s">
        <v>125</v>
      </c>
      <c r="AU403" s="142" t="s">
        <v>131</v>
      </c>
      <c r="AY403" s="19" t="s">
        <v>122</v>
      </c>
      <c r="BE403" s="143">
        <f>IF(N403="základní",J403,0)</f>
        <v>0</v>
      </c>
      <c r="BF403" s="143">
        <f>IF(N403="snížená",J403,0)</f>
        <v>270.85000000000002</v>
      </c>
      <c r="BG403" s="143">
        <f>IF(N403="zákl. přenesená",J403,0)</f>
        <v>0</v>
      </c>
      <c r="BH403" s="143">
        <f>IF(N403="sníž. přenesená",J403,0)</f>
        <v>0</v>
      </c>
      <c r="BI403" s="143">
        <f>IF(N403="nulová",J403,0)</f>
        <v>0</v>
      </c>
      <c r="BJ403" s="19" t="s">
        <v>131</v>
      </c>
      <c r="BK403" s="143">
        <f>ROUND(I403*H403,2)</f>
        <v>270.85000000000002</v>
      </c>
      <c r="BL403" s="19" t="s">
        <v>130</v>
      </c>
      <c r="BM403" s="142" t="s">
        <v>662</v>
      </c>
    </row>
    <row r="404" spans="1:65" s="2" customFormat="1" ht="10.199999999999999">
      <c r="A404" s="31"/>
      <c r="B404" s="32"/>
      <c r="C404" s="31"/>
      <c r="D404" s="144" t="s">
        <v>133</v>
      </c>
      <c r="E404" s="31"/>
      <c r="F404" s="145" t="s">
        <v>663</v>
      </c>
      <c r="G404" s="31"/>
      <c r="H404" s="31"/>
      <c r="I404" s="31"/>
      <c r="J404" s="31"/>
      <c r="K404" s="31"/>
      <c r="L404" s="32"/>
      <c r="M404" s="146"/>
      <c r="N404" s="147"/>
      <c r="O404" s="52"/>
      <c r="P404" s="52"/>
      <c r="Q404" s="52"/>
      <c r="R404" s="52"/>
      <c r="S404" s="52"/>
      <c r="T404" s="53"/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T404" s="19" t="s">
        <v>133</v>
      </c>
      <c r="AU404" s="19" t="s">
        <v>131</v>
      </c>
    </row>
    <row r="405" spans="1:65" s="12" customFormat="1" ht="22.8" customHeight="1">
      <c r="B405" s="119"/>
      <c r="D405" s="120" t="s">
        <v>68</v>
      </c>
      <c r="E405" s="129" t="s">
        <v>664</v>
      </c>
      <c r="F405" s="129" t="s">
        <v>665</v>
      </c>
      <c r="J405" s="130">
        <f>BK405</f>
        <v>7393.67</v>
      </c>
      <c r="L405" s="119"/>
      <c r="M405" s="123"/>
      <c r="N405" s="124"/>
      <c r="O405" s="124"/>
      <c r="P405" s="125">
        <f>SUM(P406:P422)</f>
        <v>1.6739999999999999</v>
      </c>
      <c r="Q405" s="124"/>
      <c r="R405" s="125">
        <f>SUM(R406:R422)</f>
        <v>1.7799999999999999E-3</v>
      </c>
      <c r="S405" s="124"/>
      <c r="T405" s="126">
        <f>SUM(T406:T422)</f>
        <v>0</v>
      </c>
      <c r="AR405" s="120" t="s">
        <v>131</v>
      </c>
      <c r="AT405" s="127" t="s">
        <v>68</v>
      </c>
      <c r="AU405" s="127" t="s">
        <v>74</v>
      </c>
      <c r="AY405" s="120" t="s">
        <v>122</v>
      </c>
      <c r="BK405" s="128">
        <f>SUM(BK406:BK422)</f>
        <v>7393.67</v>
      </c>
    </row>
    <row r="406" spans="1:65" s="2" customFormat="1" ht="16.5" customHeight="1">
      <c r="A406" s="31"/>
      <c r="B406" s="131"/>
      <c r="C406" s="132" t="s">
        <v>666</v>
      </c>
      <c r="D406" s="132" t="s">
        <v>125</v>
      </c>
      <c r="E406" s="133" t="s">
        <v>667</v>
      </c>
      <c r="F406" s="134" t="s">
        <v>668</v>
      </c>
      <c r="G406" s="135" t="s">
        <v>169</v>
      </c>
      <c r="H406" s="136">
        <v>21</v>
      </c>
      <c r="I406" s="137">
        <v>27.95</v>
      </c>
      <c r="J406" s="137">
        <f>ROUND(I406*H406,2)</f>
        <v>586.95000000000005</v>
      </c>
      <c r="K406" s="134" t="s">
        <v>129</v>
      </c>
      <c r="L406" s="32"/>
      <c r="M406" s="138" t="s">
        <v>3</v>
      </c>
      <c r="N406" s="139" t="s">
        <v>41</v>
      </c>
      <c r="O406" s="140">
        <v>0.04</v>
      </c>
      <c r="P406" s="140">
        <f>O406*H406</f>
        <v>0.84</v>
      </c>
      <c r="Q406" s="140">
        <v>0</v>
      </c>
      <c r="R406" s="140">
        <f>Q406*H406</f>
        <v>0</v>
      </c>
      <c r="S406" s="140">
        <v>0</v>
      </c>
      <c r="T406" s="141">
        <f>S406*H406</f>
        <v>0</v>
      </c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R406" s="142" t="s">
        <v>130</v>
      </c>
      <c r="AT406" s="142" t="s">
        <v>125</v>
      </c>
      <c r="AU406" s="142" t="s">
        <v>131</v>
      </c>
      <c r="AY406" s="19" t="s">
        <v>122</v>
      </c>
      <c r="BE406" s="143">
        <f>IF(N406="základní",J406,0)</f>
        <v>0</v>
      </c>
      <c r="BF406" s="143">
        <f>IF(N406="snížená",J406,0)</f>
        <v>586.95000000000005</v>
      </c>
      <c r="BG406" s="143">
        <f>IF(N406="zákl. přenesená",J406,0)</f>
        <v>0</v>
      </c>
      <c r="BH406" s="143">
        <f>IF(N406="sníž. přenesená",J406,0)</f>
        <v>0</v>
      </c>
      <c r="BI406" s="143">
        <f>IF(N406="nulová",J406,0)</f>
        <v>0</v>
      </c>
      <c r="BJ406" s="19" t="s">
        <v>131</v>
      </c>
      <c r="BK406" s="143">
        <f>ROUND(I406*H406,2)</f>
        <v>586.95000000000005</v>
      </c>
      <c r="BL406" s="19" t="s">
        <v>130</v>
      </c>
      <c r="BM406" s="142" t="s">
        <v>669</v>
      </c>
    </row>
    <row r="407" spans="1:65" s="2" customFormat="1" ht="10.199999999999999">
      <c r="A407" s="31"/>
      <c r="B407" s="32"/>
      <c r="C407" s="31"/>
      <c r="D407" s="144" t="s">
        <v>133</v>
      </c>
      <c r="E407" s="31"/>
      <c r="F407" s="145" t="s">
        <v>670</v>
      </c>
      <c r="G407" s="31"/>
      <c r="H407" s="31"/>
      <c r="I407" s="31"/>
      <c r="J407" s="31"/>
      <c r="K407" s="31"/>
      <c r="L407" s="32"/>
      <c r="M407" s="146"/>
      <c r="N407" s="147"/>
      <c r="O407" s="52"/>
      <c r="P407" s="52"/>
      <c r="Q407" s="52"/>
      <c r="R407" s="52"/>
      <c r="S407" s="52"/>
      <c r="T407" s="53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T407" s="19" t="s">
        <v>133</v>
      </c>
      <c r="AU407" s="19" t="s">
        <v>131</v>
      </c>
    </row>
    <row r="408" spans="1:65" s="16" customFormat="1" ht="10.199999999999999">
      <c r="B408" s="170"/>
      <c r="D408" s="149" t="s">
        <v>135</v>
      </c>
      <c r="E408" s="171" t="s">
        <v>3</v>
      </c>
      <c r="F408" s="172" t="s">
        <v>671</v>
      </c>
      <c r="H408" s="171" t="s">
        <v>3</v>
      </c>
      <c r="L408" s="170"/>
      <c r="M408" s="173"/>
      <c r="N408" s="174"/>
      <c r="O408" s="174"/>
      <c r="P408" s="174"/>
      <c r="Q408" s="174"/>
      <c r="R408" s="174"/>
      <c r="S408" s="174"/>
      <c r="T408" s="175"/>
      <c r="AT408" s="171" t="s">
        <v>135</v>
      </c>
      <c r="AU408" s="171" t="s">
        <v>131</v>
      </c>
      <c r="AV408" s="16" t="s">
        <v>74</v>
      </c>
      <c r="AW408" s="16" t="s">
        <v>30</v>
      </c>
      <c r="AX408" s="16" t="s">
        <v>69</v>
      </c>
      <c r="AY408" s="171" t="s">
        <v>122</v>
      </c>
    </row>
    <row r="409" spans="1:65" s="13" customFormat="1" ht="10.199999999999999">
      <c r="B409" s="148"/>
      <c r="D409" s="149" t="s">
        <v>135</v>
      </c>
      <c r="E409" s="150" t="s">
        <v>3</v>
      </c>
      <c r="F409" s="151" t="s">
        <v>8</v>
      </c>
      <c r="H409" s="152">
        <v>21</v>
      </c>
      <c r="L409" s="148"/>
      <c r="M409" s="153"/>
      <c r="N409" s="154"/>
      <c r="O409" s="154"/>
      <c r="P409" s="154"/>
      <c r="Q409" s="154"/>
      <c r="R409" s="154"/>
      <c r="S409" s="154"/>
      <c r="T409" s="155"/>
      <c r="AT409" s="150" t="s">
        <v>135</v>
      </c>
      <c r="AU409" s="150" t="s">
        <v>131</v>
      </c>
      <c r="AV409" s="13" t="s">
        <v>131</v>
      </c>
      <c r="AW409" s="13" t="s">
        <v>30</v>
      </c>
      <c r="AX409" s="13" t="s">
        <v>69</v>
      </c>
      <c r="AY409" s="150" t="s">
        <v>122</v>
      </c>
    </row>
    <row r="410" spans="1:65" s="15" customFormat="1" ht="10.199999999999999">
      <c r="B410" s="163"/>
      <c r="D410" s="149" t="s">
        <v>135</v>
      </c>
      <c r="E410" s="164" t="s">
        <v>3</v>
      </c>
      <c r="F410" s="165" t="s">
        <v>151</v>
      </c>
      <c r="H410" s="166">
        <v>21</v>
      </c>
      <c r="L410" s="163"/>
      <c r="M410" s="167"/>
      <c r="N410" s="168"/>
      <c r="O410" s="168"/>
      <c r="P410" s="168"/>
      <c r="Q410" s="168"/>
      <c r="R410" s="168"/>
      <c r="S410" s="168"/>
      <c r="T410" s="169"/>
      <c r="AT410" s="164" t="s">
        <v>135</v>
      </c>
      <c r="AU410" s="164" t="s">
        <v>131</v>
      </c>
      <c r="AV410" s="15" t="s">
        <v>141</v>
      </c>
      <c r="AW410" s="15" t="s">
        <v>30</v>
      </c>
      <c r="AX410" s="15" t="s">
        <v>74</v>
      </c>
      <c r="AY410" s="164" t="s">
        <v>122</v>
      </c>
    </row>
    <row r="411" spans="1:65" s="2" customFormat="1" ht="16.5" customHeight="1">
      <c r="A411" s="31"/>
      <c r="B411" s="131"/>
      <c r="C411" s="176" t="s">
        <v>672</v>
      </c>
      <c r="D411" s="176" t="s">
        <v>308</v>
      </c>
      <c r="E411" s="177" t="s">
        <v>673</v>
      </c>
      <c r="F411" s="178" t="s">
        <v>674</v>
      </c>
      <c r="G411" s="179" t="s">
        <v>169</v>
      </c>
      <c r="H411" s="180">
        <v>25.2</v>
      </c>
      <c r="I411" s="181">
        <v>16.510000000000002</v>
      </c>
      <c r="J411" s="181">
        <f>ROUND(I411*H411,2)</f>
        <v>416.05</v>
      </c>
      <c r="K411" s="178" t="s">
        <v>129</v>
      </c>
      <c r="L411" s="182"/>
      <c r="M411" s="183" t="s">
        <v>3</v>
      </c>
      <c r="N411" s="184" t="s">
        <v>41</v>
      </c>
      <c r="O411" s="140">
        <v>0</v>
      </c>
      <c r="P411" s="140">
        <f>O411*H411</f>
        <v>0</v>
      </c>
      <c r="Q411" s="140">
        <v>5.0000000000000002E-5</v>
      </c>
      <c r="R411" s="140">
        <f>Q411*H411</f>
        <v>1.2600000000000001E-3</v>
      </c>
      <c r="S411" s="140">
        <v>0</v>
      </c>
      <c r="T411" s="141">
        <f>S411*H411</f>
        <v>0</v>
      </c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R411" s="142" t="s">
        <v>311</v>
      </c>
      <c r="AT411" s="142" t="s">
        <v>308</v>
      </c>
      <c r="AU411" s="142" t="s">
        <v>131</v>
      </c>
      <c r="AY411" s="19" t="s">
        <v>122</v>
      </c>
      <c r="BE411" s="143">
        <f>IF(N411="základní",J411,0)</f>
        <v>0</v>
      </c>
      <c r="BF411" s="143">
        <f>IF(N411="snížená",J411,0)</f>
        <v>416.05</v>
      </c>
      <c r="BG411" s="143">
        <f>IF(N411="zákl. přenesená",J411,0)</f>
        <v>0</v>
      </c>
      <c r="BH411" s="143">
        <f>IF(N411="sníž. přenesená",J411,0)</f>
        <v>0</v>
      </c>
      <c r="BI411" s="143">
        <f>IF(N411="nulová",J411,0)</f>
        <v>0</v>
      </c>
      <c r="BJ411" s="19" t="s">
        <v>131</v>
      </c>
      <c r="BK411" s="143">
        <f>ROUND(I411*H411,2)</f>
        <v>416.05</v>
      </c>
      <c r="BL411" s="19" t="s">
        <v>130</v>
      </c>
      <c r="BM411" s="142" t="s">
        <v>675</v>
      </c>
    </row>
    <row r="412" spans="1:65" s="13" customFormat="1" ht="10.199999999999999">
      <c r="B412" s="148"/>
      <c r="D412" s="149" t="s">
        <v>135</v>
      </c>
      <c r="E412" s="150" t="s">
        <v>3</v>
      </c>
      <c r="F412" s="151" t="s">
        <v>676</v>
      </c>
      <c r="H412" s="152">
        <v>25.2</v>
      </c>
      <c r="L412" s="148"/>
      <c r="M412" s="153"/>
      <c r="N412" s="154"/>
      <c r="O412" s="154"/>
      <c r="P412" s="154"/>
      <c r="Q412" s="154"/>
      <c r="R412" s="154"/>
      <c r="S412" s="154"/>
      <c r="T412" s="155"/>
      <c r="AT412" s="150" t="s">
        <v>135</v>
      </c>
      <c r="AU412" s="150" t="s">
        <v>131</v>
      </c>
      <c r="AV412" s="13" t="s">
        <v>131</v>
      </c>
      <c r="AW412" s="13" t="s">
        <v>30</v>
      </c>
      <c r="AX412" s="13" t="s">
        <v>69</v>
      </c>
      <c r="AY412" s="150" t="s">
        <v>122</v>
      </c>
    </row>
    <row r="413" spans="1:65" s="15" customFormat="1" ht="10.199999999999999">
      <c r="B413" s="163"/>
      <c r="D413" s="149" t="s">
        <v>135</v>
      </c>
      <c r="E413" s="164" t="s">
        <v>3</v>
      </c>
      <c r="F413" s="165" t="s">
        <v>151</v>
      </c>
      <c r="H413" s="166">
        <v>25.2</v>
      </c>
      <c r="L413" s="163"/>
      <c r="M413" s="167"/>
      <c r="N413" s="168"/>
      <c r="O413" s="168"/>
      <c r="P413" s="168"/>
      <c r="Q413" s="168"/>
      <c r="R413" s="168"/>
      <c r="S413" s="168"/>
      <c r="T413" s="169"/>
      <c r="AT413" s="164" t="s">
        <v>135</v>
      </c>
      <c r="AU413" s="164" t="s">
        <v>131</v>
      </c>
      <c r="AV413" s="15" t="s">
        <v>141</v>
      </c>
      <c r="AW413" s="15" t="s">
        <v>30</v>
      </c>
      <c r="AX413" s="15" t="s">
        <v>74</v>
      </c>
      <c r="AY413" s="164" t="s">
        <v>122</v>
      </c>
    </row>
    <row r="414" spans="1:65" s="2" customFormat="1" ht="16.5" customHeight="1">
      <c r="A414" s="31"/>
      <c r="B414" s="131"/>
      <c r="C414" s="132" t="s">
        <v>677</v>
      </c>
      <c r="D414" s="132" t="s">
        <v>125</v>
      </c>
      <c r="E414" s="133" t="s">
        <v>678</v>
      </c>
      <c r="F414" s="134" t="s">
        <v>679</v>
      </c>
      <c r="G414" s="135" t="s">
        <v>351</v>
      </c>
      <c r="H414" s="136">
        <v>2</v>
      </c>
      <c r="I414" s="137">
        <v>107.38</v>
      </c>
      <c r="J414" s="137">
        <f>ROUND(I414*H414,2)</f>
        <v>214.76</v>
      </c>
      <c r="K414" s="134" t="s">
        <v>129</v>
      </c>
      <c r="L414" s="32"/>
      <c r="M414" s="138" t="s">
        <v>3</v>
      </c>
      <c r="N414" s="139" t="s">
        <v>41</v>
      </c>
      <c r="O414" s="140">
        <v>9.7000000000000003E-2</v>
      </c>
      <c r="P414" s="140">
        <f>O414*H414</f>
        <v>0.19400000000000001</v>
      </c>
      <c r="Q414" s="140">
        <v>0</v>
      </c>
      <c r="R414" s="140">
        <f>Q414*H414</f>
        <v>0</v>
      </c>
      <c r="S414" s="140">
        <v>0</v>
      </c>
      <c r="T414" s="141">
        <f>S414*H414</f>
        <v>0</v>
      </c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R414" s="142" t="s">
        <v>130</v>
      </c>
      <c r="AT414" s="142" t="s">
        <v>125</v>
      </c>
      <c r="AU414" s="142" t="s">
        <v>131</v>
      </c>
      <c r="AY414" s="19" t="s">
        <v>122</v>
      </c>
      <c r="BE414" s="143">
        <f>IF(N414="základní",J414,0)</f>
        <v>0</v>
      </c>
      <c r="BF414" s="143">
        <f>IF(N414="snížená",J414,0)</f>
        <v>214.76</v>
      </c>
      <c r="BG414" s="143">
        <f>IF(N414="zákl. přenesená",J414,0)</f>
        <v>0</v>
      </c>
      <c r="BH414" s="143">
        <f>IF(N414="sníž. přenesená",J414,0)</f>
        <v>0</v>
      </c>
      <c r="BI414" s="143">
        <f>IF(N414="nulová",J414,0)</f>
        <v>0</v>
      </c>
      <c r="BJ414" s="19" t="s">
        <v>131</v>
      </c>
      <c r="BK414" s="143">
        <f>ROUND(I414*H414,2)</f>
        <v>214.76</v>
      </c>
      <c r="BL414" s="19" t="s">
        <v>130</v>
      </c>
      <c r="BM414" s="142" t="s">
        <v>680</v>
      </c>
    </row>
    <row r="415" spans="1:65" s="2" customFormat="1" ht="10.199999999999999">
      <c r="A415" s="31"/>
      <c r="B415" s="32"/>
      <c r="C415" s="31"/>
      <c r="D415" s="144" t="s">
        <v>133</v>
      </c>
      <c r="E415" s="31"/>
      <c r="F415" s="145" t="s">
        <v>681</v>
      </c>
      <c r="G415" s="31"/>
      <c r="H415" s="31"/>
      <c r="I415" s="31"/>
      <c r="J415" s="31"/>
      <c r="K415" s="31"/>
      <c r="L415" s="32"/>
      <c r="M415" s="146"/>
      <c r="N415" s="147"/>
      <c r="O415" s="52"/>
      <c r="P415" s="52"/>
      <c r="Q415" s="52"/>
      <c r="R415" s="52"/>
      <c r="S415" s="52"/>
      <c r="T415" s="53"/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T415" s="19" t="s">
        <v>133</v>
      </c>
      <c r="AU415" s="19" t="s">
        <v>131</v>
      </c>
    </row>
    <row r="416" spans="1:65" s="2" customFormat="1" ht="16.5" customHeight="1">
      <c r="A416" s="31"/>
      <c r="B416" s="131"/>
      <c r="C416" s="176" t="s">
        <v>682</v>
      </c>
      <c r="D416" s="176" t="s">
        <v>308</v>
      </c>
      <c r="E416" s="177" t="s">
        <v>683</v>
      </c>
      <c r="F416" s="178" t="s">
        <v>684</v>
      </c>
      <c r="G416" s="179" t="s">
        <v>351</v>
      </c>
      <c r="H416" s="180">
        <v>2</v>
      </c>
      <c r="I416" s="181">
        <v>2704</v>
      </c>
      <c r="J416" s="181">
        <f>ROUND(I416*H416,2)</f>
        <v>5408</v>
      </c>
      <c r="K416" s="178" t="s">
        <v>129</v>
      </c>
      <c r="L416" s="182"/>
      <c r="M416" s="183" t="s">
        <v>3</v>
      </c>
      <c r="N416" s="184" t="s">
        <v>41</v>
      </c>
      <c r="O416" s="140">
        <v>0</v>
      </c>
      <c r="P416" s="140">
        <f>O416*H416</f>
        <v>0</v>
      </c>
      <c r="Q416" s="140">
        <v>2.5999999999999998E-4</v>
      </c>
      <c r="R416" s="140">
        <f>Q416*H416</f>
        <v>5.1999999999999995E-4</v>
      </c>
      <c r="S416" s="140">
        <v>0</v>
      </c>
      <c r="T416" s="141">
        <f>S416*H416</f>
        <v>0</v>
      </c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R416" s="142" t="s">
        <v>311</v>
      </c>
      <c r="AT416" s="142" t="s">
        <v>308</v>
      </c>
      <c r="AU416" s="142" t="s">
        <v>131</v>
      </c>
      <c r="AY416" s="19" t="s">
        <v>122</v>
      </c>
      <c r="BE416" s="143">
        <f>IF(N416="základní",J416,0)</f>
        <v>0</v>
      </c>
      <c r="BF416" s="143">
        <f>IF(N416="snížená",J416,0)</f>
        <v>5408</v>
      </c>
      <c r="BG416" s="143">
        <f>IF(N416="zákl. přenesená",J416,0)</f>
        <v>0</v>
      </c>
      <c r="BH416" s="143">
        <f>IF(N416="sníž. přenesená",J416,0)</f>
        <v>0</v>
      </c>
      <c r="BI416" s="143">
        <f>IF(N416="nulová",J416,0)</f>
        <v>0</v>
      </c>
      <c r="BJ416" s="19" t="s">
        <v>131</v>
      </c>
      <c r="BK416" s="143">
        <f>ROUND(I416*H416,2)</f>
        <v>5408</v>
      </c>
      <c r="BL416" s="19" t="s">
        <v>130</v>
      </c>
      <c r="BM416" s="142" t="s">
        <v>685</v>
      </c>
    </row>
    <row r="417" spans="1:65" s="2" customFormat="1" ht="16.5" customHeight="1">
      <c r="A417" s="31"/>
      <c r="B417" s="131"/>
      <c r="C417" s="132" t="s">
        <v>686</v>
      </c>
      <c r="D417" s="132" t="s">
        <v>125</v>
      </c>
      <c r="E417" s="133" t="s">
        <v>687</v>
      </c>
      <c r="F417" s="134" t="s">
        <v>688</v>
      </c>
      <c r="G417" s="135" t="s">
        <v>351</v>
      </c>
      <c r="H417" s="136">
        <v>1</v>
      </c>
      <c r="I417" s="137">
        <v>243.1</v>
      </c>
      <c r="J417" s="137">
        <f>ROUND(I417*H417,2)</f>
        <v>243.1</v>
      </c>
      <c r="K417" s="134" t="s">
        <v>129</v>
      </c>
      <c r="L417" s="32"/>
      <c r="M417" s="138" t="s">
        <v>3</v>
      </c>
      <c r="N417" s="139" t="s">
        <v>41</v>
      </c>
      <c r="O417" s="140">
        <v>0.22</v>
      </c>
      <c r="P417" s="140">
        <f>O417*H417</f>
        <v>0.22</v>
      </c>
      <c r="Q417" s="140">
        <v>0</v>
      </c>
      <c r="R417" s="140">
        <f>Q417*H417</f>
        <v>0</v>
      </c>
      <c r="S417" s="140">
        <v>0</v>
      </c>
      <c r="T417" s="141">
        <f>S417*H417</f>
        <v>0</v>
      </c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R417" s="142" t="s">
        <v>130</v>
      </c>
      <c r="AT417" s="142" t="s">
        <v>125</v>
      </c>
      <c r="AU417" s="142" t="s">
        <v>131</v>
      </c>
      <c r="AY417" s="19" t="s">
        <v>122</v>
      </c>
      <c r="BE417" s="143">
        <f>IF(N417="základní",J417,0)</f>
        <v>0</v>
      </c>
      <c r="BF417" s="143">
        <f>IF(N417="snížená",J417,0)</f>
        <v>243.1</v>
      </c>
      <c r="BG417" s="143">
        <f>IF(N417="zákl. přenesená",J417,0)</f>
        <v>0</v>
      </c>
      <c r="BH417" s="143">
        <f>IF(N417="sníž. přenesená",J417,0)</f>
        <v>0</v>
      </c>
      <c r="BI417" s="143">
        <f>IF(N417="nulová",J417,0)</f>
        <v>0</v>
      </c>
      <c r="BJ417" s="19" t="s">
        <v>131</v>
      </c>
      <c r="BK417" s="143">
        <f>ROUND(I417*H417,2)</f>
        <v>243.1</v>
      </c>
      <c r="BL417" s="19" t="s">
        <v>130</v>
      </c>
      <c r="BM417" s="142" t="s">
        <v>689</v>
      </c>
    </row>
    <row r="418" spans="1:65" s="2" customFormat="1" ht="10.199999999999999">
      <c r="A418" s="31"/>
      <c r="B418" s="32"/>
      <c r="C418" s="31"/>
      <c r="D418" s="144" t="s">
        <v>133</v>
      </c>
      <c r="E418" s="31"/>
      <c r="F418" s="145" t="s">
        <v>690</v>
      </c>
      <c r="G418" s="31"/>
      <c r="H418" s="31"/>
      <c r="I418" s="31"/>
      <c r="J418" s="31"/>
      <c r="K418" s="31"/>
      <c r="L418" s="32"/>
      <c r="M418" s="146"/>
      <c r="N418" s="147"/>
      <c r="O418" s="52"/>
      <c r="P418" s="52"/>
      <c r="Q418" s="52"/>
      <c r="R418" s="52"/>
      <c r="S418" s="52"/>
      <c r="T418" s="53"/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T418" s="19" t="s">
        <v>133</v>
      </c>
      <c r="AU418" s="19" t="s">
        <v>131</v>
      </c>
    </row>
    <row r="419" spans="1:65" s="2" customFormat="1" ht="16.5" customHeight="1">
      <c r="A419" s="31"/>
      <c r="B419" s="131"/>
      <c r="C419" s="132" t="s">
        <v>691</v>
      </c>
      <c r="D419" s="132" t="s">
        <v>125</v>
      </c>
      <c r="E419" s="133" t="s">
        <v>692</v>
      </c>
      <c r="F419" s="134" t="s">
        <v>693</v>
      </c>
      <c r="G419" s="135" t="s">
        <v>351</v>
      </c>
      <c r="H419" s="136">
        <v>2</v>
      </c>
      <c r="I419" s="137">
        <v>232.7</v>
      </c>
      <c r="J419" s="137">
        <f>ROUND(I419*H419,2)</f>
        <v>465.4</v>
      </c>
      <c r="K419" s="134" t="s">
        <v>129</v>
      </c>
      <c r="L419" s="32"/>
      <c r="M419" s="138" t="s">
        <v>3</v>
      </c>
      <c r="N419" s="139" t="s">
        <v>41</v>
      </c>
      <c r="O419" s="140">
        <v>0.21</v>
      </c>
      <c r="P419" s="140">
        <f>O419*H419</f>
        <v>0.42</v>
      </c>
      <c r="Q419" s="140">
        <v>0</v>
      </c>
      <c r="R419" s="140">
        <f>Q419*H419</f>
        <v>0</v>
      </c>
      <c r="S419" s="140">
        <v>0</v>
      </c>
      <c r="T419" s="141">
        <f>S419*H419</f>
        <v>0</v>
      </c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R419" s="142" t="s">
        <v>130</v>
      </c>
      <c r="AT419" s="142" t="s">
        <v>125</v>
      </c>
      <c r="AU419" s="142" t="s">
        <v>131</v>
      </c>
      <c r="AY419" s="19" t="s">
        <v>122</v>
      </c>
      <c r="BE419" s="143">
        <f>IF(N419="základní",J419,0)</f>
        <v>0</v>
      </c>
      <c r="BF419" s="143">
        <f>IF(N419="snížená",J419,0)</f>
        <v>465.4</v>
      </c>
      <c r="BG419" s="143">
        <f>IF(N419="zákl. přenesená",J419,0)</f>
        <v>0</v>
      </c>
      <c r="BH419" s="143">
        <f>IF(N419="sníž. přenesená",J419,0)</f>
        <v>0</v>
      </c>
      <c r="BI419" s="143">
        <f>IF(N419="nulová",J419,0)</f>
        <v>0</v>
      </c>
      <c r="BJ419" s="19" t="s">
        <v>131</v>
      </c>
      <c r="BK419" s="143">
        <f>ROUND(I419*H419,2)</f>
        <v>465.4</v>
      </c>
      <c r="BL419" s="19" t="s">
        <v>130</v>
      </c>
      <c r="BM419" s="142" t="s">
        <v>694</v>
      </c>
    </row>
    <row r="420" spans="1:65" s="2" customFormat="1" ht="10.199999999999999">
      <c r="A420" s="31"/>
      <c r="B420" s="32"/>
      <c r="C420" s="31"/>
      <c r="D420" s="144" t="s">
        <v>133</v>
      </c>
      <c r="E420" s="31"/>
      <c r="F420" s="145" t="s">
        <v>695</v>
      </c>
      <c r="G420" s="31"/>
      <c r="H420" s="31"/>
      <c r="I420" s="31"/>
      <c r="J420" s="31"/>
      <c r="K420" s="31"/>
      <c r="L420" s="32"/>
      <c r="M420" s="146"/>
      <c r="N420" s="147"/>
      <c r="O420" s="52"/>
      <c r="P420" s="52"/>
      <c r="Q420" s="52"/>
      <c r="R420" s="52"/>
      <c r="S420" s="52"/>
      <c r="T420" s="53"/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T420" s="19" t="s">
        <v>133</v>
      </c>
      <c r="AU420" s="19" t="s">
        <v>131</v>
      </c>
    </row>
    <row r="421" spans="1:65" s="2" customFormat="1" ht="24.15" customHeight="1">
      <c r="A421" s="31"/>
      <c r="B421" s="131"/>
      <c r="C421" s="132" t="s">
        <v>696</v>
      </c>
      <c r="D421" s="132" t="s">
        <v>125</v>
      </c>
      <c r="E421" s="133" t="s">
        <v>697</v>
      </c>
      <c r="F421" s="134" t="s">
        <v>698</v>
      </c>
      <c r="G421" s="135" t="s">
        <v>316</v>
      </c>
      <c r="H421" s="136">
        <v>73.343000000000004</v>
      </c>
      <c r="I421" s="137">
        <v>0.81</v>
      </c>
      <c r="J421" s="137">
        <f>ROUND(I421*H421,2)</f>
        <v>59.41</v>
      </c>
      <c r="K421" s="134" t="s">
        <v>129</v>
      </c>
      <c r="L421" s="32"/>
      <c r="M421" s="138" t="s">
        <v>3</v>
      </c>
      <c r="N421" s="139" t="s">
        <v>41</v>
      </c>
      <c r="O421" s="140">
        <v>0</v>
      </c>
      <c r="P421" s="140">
        <f>O421*H421</f>
        <v>0</v>
      </c>
      <c r="Q421" s="140">
        <v>0</v>
      </c>
      <c r="R421" s="140">
        <f>Q421*H421</f>
        <v>0</v>
      </c>
      <c r="S421" s="140">
        <v>0</v>
      </c>
      <c r="T421" s="141">
        <f>S421*H421</f>
        <v>0</v>
      </c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R421" s="142" t="s">
        <v>130</v>
      </c>
      <c r="AT421" s="142" t="s">
        <v>125</v>
      </c>
      <c r="AU421" s="142" t="s">
        <v>131</v>
      </c>
      <c r="AY421" s="19" t="s">
        <v>122</v>
      </c>
      <c r="BE421" s="143">
        <f>IF(N421="základní",J421,0)</f>
        <v>0</v>
      </c>
      <c r="BF421" s="143">
        <f>IF(N421="snížená",J421,0)</f>
        <v>59.41</v>
      </c>
      <c r="BG421" s="143">
        <f>IF(N421="zákl. přenesená",J421,0)</f>
        <v>0</v>
      </c>
      <c r="BH421" s="143">
        <f>IF(N421="sníž. přenesená",J421,0)</f>
        <v>0</v>
      </c>
      <c r="BI421" s="143">
        <f>IF(N421="nulová",J421,0)</f>
        <v>0</v>
      </c>
      <c r="BJ421" s="19" t="s">
        <v>131</v>
      </c>
      <c r="BK421" s="143">
        <f>ROUND(I421*H421,2)</f>
        <v>59.41</v>
      </c>
      <c r="BL421" s="19" t="s">
        <v>130</v>
      </c>
      <c r="BM421" s="142" t="s">
        <v>699</v>
      </c>
    </row>
    <row r="422" spans="1:65" s="2" customFormat="1" ht="10.199999999999999">
      <c r="A422" s="31"/>
      <c r="B422" s="32"/>
      <c r="C422" s="31"/>
      <c r="D422" s="144" t="s">
        <v>133</v>
      </c>
      <c r="E422" s="31"/>
      <c r="F422" s="145" t="s">
        <v>700</v>
      </c>
      <c r="G422" s="31"/>
      <c r="H422" s="31"/>
      <c r="I422" s="31"/>
      <c r="J422" s="31"/>
      <c r="K422" s="31"/>
      <c r="L422" s="32"/>
      <c r="M422" s="146"/>
      <c r="N422" s="147"/>
      <c r="O422" s="52"/>
      <c r="P422" s="52"/>
      <c r="Q422" s="52"/>
      <c r="R422" s="52"/>
      <c r="S422" s="52"/>
      <c r="T422" s="53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T422" s="19" t="s">
        <v>133</v>
      </c>
      <c r="AU422" s="19" t="s">
        <v>131</v>
      </c>
    </row>
    <row r="423" spans="1:65" s="12" customFormat="1" ht="22.8" customHeight="1">
      <c r="B423" s="119"/>
      <c r="D423" s="120" t="s">
        <v>68</v>
      </c>
      <c r="E423" s="129" t="s">
        <v>701</v>
      </c>
      <c r="F423" s="129" t="s">
        <v>702</v>
      </c>
      <c r="J423" s="130">
        <f>BK423</f>
        <v>11148.98</v>
      </c>
      <c r="L423" s="119"/>
      <c r="M423" s="123"/>
      <c r="N423" s="124"/>
      <c r="O423" s="124"/>
      <c r="P423" s="125">
        <f>SUM(P424:P431)</f>
        <v>2.6579999999999999</v>
      </c>
      <c r="Q423" s="124"/>
      <c r="R423" s="125">
        <f>SUM(R424:R431)</f>
        <v>1.154E-2</v>
      </c>
      <c r="S423" s="124"/>
      <c r="T423" s="126">
        <f>SUM(T424:T431)</f>
        <v>0</v>
      </c>
      <c r="AR423" s="120" t="s">
        <v>131</v>
      </c>
      <c r="AT423" s="127" t="s">
        <v>68</v>
      </c>
      <c r="AU423" s="127" t="s">
        <v>74</v>
      </c>
      <c r="AY423" s="120" t="s">
        <v>122</v>
      </c>
      <c r="BK423" s="128">
        <f>SUM(BK424:BK431)</f>
        <v>11148.98</v>
      </c>
    </row>
    <row r="424" spans="1:65" s="2" customFormat="1" ht="16.5" customHeight="1">
      <c r="A424" s="31"/>
      <c r="B424" s="131"/>
      <c r="C424" s="132" t="s">
        <v>703</v>
      </c>
      <c r="D424" s="132" t="s">
        <v>125</v>
      </c>
      <c r="E424" s="133" t="s">
        <v>704</v>
      </c>
      <c r="F424" s="134" t="s">
        <v>705</v>
      </c>
      <c r="G424" s="135" t="s">
        <v>351</v>
      </c>
      <c r="H424" s="136">
        <v>2</v>
      </c>
      <c r="I424" s="137">
        <v>211</v>
      </c>
      <c r="J424" s="137">
        <f>ROUND(I424*H424,2)</f>
        <v>422</v>
      </c>
      <c r="K424" s="134" t="s">
        <v>129</v>
      </c>
      <c r="L424" s="32"/>
      <c r="M424" s="138" t="s">
        <v>3</v>
      </c>
      <c r="N424" s="139" t="s">
        <v>41</v>
      </c>
      <c r="O424" s="140">
        <v>0.48299999999999998</v>
      </c>
      <c r="P424" s="140">
        <f>O424*H424</f>
        <v>0.96599999999999997</v>
      </c>
      <c r="Q424" s="140">
        <v>0</v>
      </c>
      <c r="R424" s="140">
        <f>Q424*H424</f>
        <v>0</v>
      </c>
      <c r="S424" s="140">
        <v>0</v>
      </c>
      <c r="T424" s="141">
        <f>S424*H424</f>
        <v>0</v>
      </c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R424" s="142" t="s">
        <v>130</v>
      </c>
      <c r="AT424" s="142" t="s">
        <v>125</v>
      </c>
      <c r="AU424" s="142" t="s">
        <v>131</v>
      </c>
      <c r="AY424" s="19" t="s">
        <v>122</v>
      </c>
      <c r="BE424" s="143">
        <f>IF(N424="základní",J424,0)</f>
        <v>0</v>
      </c>
      <c r="BF424" s="143">
        <f>IF(N424="snížená",J424,0)</f>
        <v>422</v>
      </c>
      <c r="BG424" s="143">
        <f>IF(N424="zákl. přenesená",J424,0)</f>
        <v>0</v>
      </c>
      <c r="BH424" s="143">
        <f>IF(N424="sníž. přenesená",J424,0)</f>
        <v>0</v>
      </c>
      <c r="BI424" s="143">
        <f>IF(N424="nulová",J424,0)</f>
        <v>0</v>
      </c>
      <c r="BJ424" s="19" t="s">
        <v>131</v>
      </c>
      <c r="BK424" s="143">
        <f>ROUND(I424*H424,2)</f>
        <v>422</v>
      </c>
      <c r="BL424" s="19" t="s">
        <v>130</v>
      </c>
      <c r="BM424" s="142" t="s">
        <v>706</v>
      </c>
    </row>
    <row r="425" spans="1:65" s="2" customFormat="1" ht="10.199999999999999">
      <c r="A425" s="31"/>
      <c r="B425" s="32"/>
      <c r="C425" s="31"/>
      <c r="D425" s="144" t="s">
        <v>133</v>
      </c>
      <c r="E425" s="31"/>
      <c r="F425" s="145" t="s">
        <v>707</v>
      </c>
      <c r="G425" s="31"/>
      <c r="H425" s="31"/>
      <c r="I425" s="31"/>
      <c r="J425" s="31"/>
      <c r="K425" s="31"/>
      <c r="L425" s="32"/>
      <c r="M425" s="146"/>
      <c r="N425" s="147"/>
      <c r="O425" s="52"/>
      <c r="P425" s="52"/>
      <c r="Q425" s="52"/>
      <c r="R425" s="52"/>
      <c r="S425" s="52"/>
      <c r="T425" s="53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T425" s="19" t="s">
        <v>133</v>
      </c>
      <c r="AU425" s="19" t="s">
        <v>131</v>
      </c>
    </row>
    <row r="426" spans="1:65" s="2" customFormat="1" ht="16.5" customHeight="1">
      <c r="A426" s="31"/>
      <c r="B426" s="131"/>
      <c r="C426" s="176" t="s">
        <v>708</v>
      </c>
      <c r="D426" s="176" t="s">
        <v>308</v>
      </c>
      <c r="E426" s="177" t="s">
        <v>709</v>
      </c>
      <c r="F426" s="178" t="s">
        <v>710</v>
      </c>
      <c r="G426" s="179" t="s">
        <v>351</v>
      </c>
      <c r="H426" s="180">
        <v>2</v>
      </c>
      <c r="I426" s="181">
        <v>2980</v>
      </c>
      <c r="J426" s="181">
        <f>ROUND(I426*H426,2)</f>
        <v>5960</v>
      </c>
      <c r="K426" s="178" t="s">
        <v>129</v>
      </c>
      <c r="L426" s="182"/>
      <c r="M426" s="183" t="s">
        <v>3</v>
      </c>
      <c r="N426" s="184" t="s">
        <v>41</v>
      </c>
      <c r="O426" s="140">
        <v>0</v>
      </c>
      <c r="P426" s="140">
        <f>O426*H426</f>
        <v>0</v>
      </c>
      <c r="Q426" s="140">
        <v>5.6999999999999998E-4</v>
      </c>
      <c r="R426" s="140">
        <f>Q426*H426</f>
        <v>1.14E-3</v>
      </c>
      <c r="S426" s="140">
        <v>0</v>
      </c>
      <c r="T426" s="141">
        <f>S426*H426</f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142" t="s">
        <v>311</v>
      </c>
      <c r="AT426" s="142" t="s">
        <v>308</v>
      </c>
      <c r="AU426" s="142" t="s">
        <v>131</v>
      </c>
      <c r="AY426" s="19" t="s">
        <v>122</v>
      </c>
      <c r="BE426" s="143">
        <f>IF(N426="základní",J426,0)</f>
        <v>0</v>
      </c>
      <c r="BF426" s="143">
        <f>IF(N426="snížená",J426,0)</f>
        <v>5960</v>
      </c>
      <c r="BG426" s="143">
        <f>IF(N426="zákl. přenesená",J426,0)</f>
        <v>0</v>
      </c>
      <c r="BH426" s="143">
        <f>IF(N426="sníž. přenesená",J426,0)</f>
        <v>0</v>
      </c>
      <c r="BI426" s="143">
        <f>IF(N426="nulová",J426,0)</f>
        <v>0</v>
      </c>
      <c r="BJ426" s="19" t="s">
        <v>131</v>
      </c>
      <c r="BK426" s="143">
        <f>ROUND(I426*H426,2)</f>
        <v>5960</v>
      </c>
      <c r="BL426" s="19" t="s">
        <v>130</v>
      </c>
      <c r="BM426" s="142" t="s">
        <v>711</v>
      </c>
    </row>
    <row r="427" spans="1:65" s="2" customFormat="1" ht="16.5" customHeight="1">
      <c r="A427" s="31"/>
      <c r="B427" s="131"/>
      <c r="C427" s="132" t="s">
        <v>712</v>
      </c>
      <c r="D427" s="132" t="s">
        <v>125</v>
      </c>
      <c r="E427" s="133" t="s">
        <v>713</v>
      </c>
      <c r="F427" s="134" t="s">
        <v>714</v>
      </c>
      <c r="G427" s="135" t="s">
        <v>351</v>
      </c>
      <c r="H427" s="136">
        <v>1</v>
      </c>
      <c r="I427" s="137">
        <v>726</v>
      </c>
      <c r="J427" s="137">
        <f>ROUND(I427*H427,2)</f>
        <v>726</v>
      </c>
      <c r="K427" s="134" t="s">
        <v>129</v>
      </c>
      <c r="L427" s="32"/>
      <c r="M427" s="138" t="s">
        <v>3</v>
      </c>
      <c r="N427" s="139" t="s">
        <v>41</v>
      </c>
      <c r="O427" s="140">
        <v>1.6919999999999999</v>
      </c>
      <c r="P427" s="140">
        <f>O427*H427</f>
        <v>1.6919999999999999</v>
      </c>
      <c r="Q427" s="140">
        <v>0</v>
      </c>
      <c r="R427" s="140">
        <f>Q427*H427</f>
        <v>0</v>
      </c>
      <c r="S427" s="140">
        <v>0</v>
      </c>
      <c r="T427" s="141">
        <f>S427*H427</f>
        <v>0</v>
      </c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R427" s="142" t="s">
        <v>130</v>
      </c>
      <c r="AT427" s="142" t="s">
        <v>125</v>
      </c>
      <c r="AU427" s="142" t="s">
        <v>131</v>
      </c>
      <c r="AY427" s="19" t="s">
        <v>122</v>
      </c>
      <c r="BE427" s="143">
        <f>IF(N427="základní",J427,0)</f>
        <v>0</v>
      </c>
      <c r="BF427" s="143">
        <f>IF(N427="snížená",J427,0)</f>
        <v>726</v>
      </c>
      <c r="BG427" s="143">
        <f>IF(N427="zákl. přenesená",J427,0)</f>
        <v>0</v>
      </c>
      <c r="BH427" s="143">
        <f>IF(N427="sníž. přenesená",J427,0)</f>
        <v>0</v>
      </c>
      <c r="BI427" s="143">
        <f>IF(N427="nulová",J427,0)</f>
        <v>0</v>
      </c>
      <c r="BJ427" s="19" t="s">
        <v>131</v>
      </c>
      <c r="BK427" s="143">
        <f>ROUND(I427*H427,2)</f>
        <v>726</v>
      </c>
      <c r="BL427" s="19" t="s">
        <v>130</v>
      </c>
      <c r="BM427" s="142" t="s">
        <v>715</v>
      </c>
    </row>
    <row r="428" spans="1:65" s="2" customFormat="1" ht="10.199999999999999">
      <c r="A428" s="31"/>
      <c r="B428" s="32"/>
      <c r="C428" s="31"/>
      <c r="D428" s="144" t="s">
        <v>133</v>
      </c>
      <c r="E428" s="31"/>
      <c r="F428" s="145" t="s">
        <v>716</v>
      </c>
      <c r="G428" s="31"/>
      <c r="H428" s="31"/>
      <c r="I428" s="31"/>
      <c r="J428" s="31"/>
      <c r="K428" s="31"/>
      <c r="L428" s="32"/>
      <c r="M428" s="146"/>
      <c r="N428" s="147"/>
      <c r="O428" s="52"/>
      <c r="P428" s="52"/>
      <c r="Q428" s="52"/>
      <c r="R428" s="52"/>
      <c r="S428" s="52"/>
      <c r="T428" s="53"/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T428" s="19" t="s">
        <v>133</v>
      </c>
      <c r="AU428" s="19" t="s">
        <v>131</v>
      </c>
    </row>
    <row r="429" spans="1:65" s="2" customFormat="1" ht="16.5" customHeight="1">
      <c r="A429" s="31"/>
      <c r="B429" s="131"/>
      <c r="C429" s="176" t="s">
        <v>717</v>
      </c>
      <c r="D429" s="176" t="s">
        <v>308</v>
      </c>
      <c r="E429" s="177" t="s">
        <v>718</v>
      </c>
      <c r="F429" s="178" t="s">
        <v>719</v>
      </c>
      <c r="G429" s="179" t="s">
        <v>351</v>
      </c>
      <c r="H429" s="180">
        <v>1</v>
      </c>
      <c r="I429" s="181">
        <v>3980</v>
      </c>
      <c r="J429" s="181">
        <f>ROUND(I429*H429,2)</f>
        <v>3980</v>
      </c>
      <c r="K429" s="178" t="s">
        <v>129</v>
      </c>
      <c r="L429" s="182"/>
      <c r="M429" s="183" t="s">
        <v>3</v>
      </c>
      <c r="N429" s="184" t="s">
        <v>41</v>
      </c>
      <c r="O429" s="140">
        <v>0</v>
      </c>
      <c r="P429" s="140">
        <f>O429*H429</f>
        <v>0</v>
      </c>
      <c r="Q429" s="140">
        <v>1.04E-2</v>
      </c>
      <c r="R429" s="140">
        <f>Q429*H429</f>
        <v>1.04E-2</v>
      </c>
      <c r="S429" s="140">
        <v>0</v>
      </c>
      <c r="T429" s="141">
        <f>S429*H429</f>
        <v>0</v>
      </c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R429" s="142" t="s">
        <v>311</v>
      </c>
      <c r="AT429" s="142" t="s">
        <v>308</v>
      </c>
      <c r="AU429" s="142" t="s">
        <v>131</v>
      </c>
      <c r="AY429" s="19" t="s">
        <v>122</v>
      </c>
      <c r="BE429" s="143">
        <f>IF(N429="základní",J429,0)</f>
        <v>0</v>
      </c>
      <c r="BF429" s="143">
        <f>IF(N429="snížená",J429,0)</f>
        <v>3980</v>
      </c>
      <c r="BG429" s="143">
        <f>IF(N429="zákl. přenesená",J429,0)</f>
        <v>0</v>
      </c>
      <c r="BH429" s="143">
        <f>IF(N429="sníž. přenesená",J429,0)</f>
        <v>0</v>
      </c>
      <c r="BI429" s="143">
        <f>IF(N429="nulová",J429,0)</f>
        <v>0</v>
      </c>
      <c r="BJ429" s="19" t="s">
        <v>131</v>
      </c>
      <c r="BK429" s="143">
        <f>ROUND(I429*H429,2)</f>
        <v>3980</v>
      </c>
      <c r="BL429" s="19" t="s">
        <v>130</v>
      </c>
      <c r="BM429" s="142" t="s">
        <v>720</v>
      </c>
    </row>
    <row r="430" spans="1:65" s="2" customFormat="1" ht="24.15" customHeight="1">
      <c r="A430" s="31"/>
      <c r="B430" s="131"/>
      <c r="C430" s="132" t="s">
        <v>721</v>
      </c>
      <c r="D430" s="132" t="s">
        <v>125</v>
      </c>
      <c r="E430" s="133" t="s">
        <v>722</v>
      </c>
      <c r="F430" s="134" t="s">
        <v>723</v>
      </c>
      <c r="G430" s="135" t="s">
        <v>316</v>
      </c>
      <c r="H430" s="136">
        <v>110.88</v>
      </c>
      <c r="I430" s="137">
        <v>0.55000000000000004</v>
      </c>
      <c r="J430" s="137">
        <f>ROUND(I430*H430,2)</f>
        <v>60.98</v>
      </c>
      <c r="K430" s="134" t="s">
        <v>129</v>
      </c>
      <c r="L430" s="32"/>
      <c r="M430" s="138" t="s">
        <v>3</v>
      </c>
      <c r="N430" s="139" t="s">
        <v>41</v>
      </c>
      <c r="O430" s="140">
        <v>0</v>
      </c>
      <c r="P430" s="140">
        <f>O430*H430</f>
        <v>0</v>
      </c>
      <c r="Q430" s="140">
        <v>0</v>
      </c>
      <c r="R430" s="140">
        <f>Q430*H430</f>
        <v>0</v>
      </c>
      <c r="S430" s="140">
        <v>0</v>
      </c>
      <c r="T430" s="141">
        <f>S430*H430</f>
        <v>0</v>
      </c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R430" s="142" t="s">
        <v>130</v>
      </c>
      <c r="AT430" s="142" t="s">
        <v>125</v>
      </c>
      <c r="AU430" s="142" t="s">
        <v>131</v>
      </c>
      <c r="AY430" s="19" t="s">
        <v>122</v>
      </c>
      <c r="BE430" s="143">
        <f>IF(N430="základní",J430,0)</f>
        <v>0</v>
      </c>
      <c r="BF430" s="143">
        <f>IF(N430="snížená",J430,0)</f>
        <v>60.98</v>
      </c>
      <c r="BG430" s="143">
        <f>IF(N430="zákl. přenesená",J430,0)</f>
        <v>0</v>
      </c>
      <c r="BH430" s="143">
        <f>IF(N430="sníž. přenesená",J430,0)</f>
        <v>0</v>
      </c>
      <c r="BI430" s="143">
        <f>IF(N430="nulová",J430,0)</f>
        <v>0</v>
      </c>
      <c r="BJ430" s="19" t="s">
        <v>131</v>
      </c>
      <c r="BK430" s="143">
        <f>ROUND(I430*H430,2)</f>
        <v>60.98</v>
      </c>
      <c r="BL430" s="19" t="s">
        <v>130</v>
      </c>
      <c r="BM430" s="142" t="s">
        <v>724</v>
      </c>
    </row>
    <row r="431" spans="1:65" s="2" customFormat="1" ht="10.199999999999999">
      <c r="A431" s="31"/>
      <c r="B431" s="32"/>
      <c r="C431" s="31"/>
      <c r="D431" s="144" t="s">
        <v>133</v>
      </c>
      <c r="E431" s="31"/>
      <c r="F431" s="145" t="s">
        <v>725</v>
      </c>
      <c r="G431" s="31"/>
      <c r="H431" s="31"/>
      <c r="I431" s="31"/>
      <c r="J431" s="31"/>
      <c r="K431" s="31"/>
      <c r="L431" s="32"/>
      <c r="M431" s="146"/>
      <c r="N431" s="147"/>
      <c r="O431" s="52"/>
      <c r="P431" s="52"/>
      <c r="Q431" s="52"/>
      <c r="R431" s="52"/>
      <c r="S431" s="52"/>
      <c r="T431" s="53"/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T431" s="19" t="s">
        <v>133</v>
      </c>
      <c r="AU431" s="19" t="s">
        <v>131</v>
      </c>
    </row>
    <row r="432" spans="1:65" s="12" customFormat="1" ht="22.8" customHeight="1">
      <c r="B432" s="119"/>
      <c r="D432" s="120" t="s">
        <v>68</v>
      </c>
      <c r="E432" s="129" t="s">
        <v>726</v>
      </c>
      <c r="F432" s="129" t="s">
        <v>727</v>
      </c>
      <c r="J432" s="130">
        <f>BK432</f>
        <v>6554.64</v>
      </c>
      <c r="L432" s="119"/>
      <c r="M432" s="123"/>
      <c r="N432" s="124"/>
      <c r="O432" s="124"/>
      <c r="P432" s="125">
        <f>SUM(P433:P445)</f>
        <v>5.034559999999999</v>
      </c>
      <c r="Q432" s="124"/>
      <c r="R432" s="125">
        <f>SUM(R433:R445)</f>
        <v>7.0067700000000011E-2</v>
      </c>
      <c r="S432" s="124"/>
      <c r="T432" s="126">
        <f>SUM(T433:T445)</f>
        <v>0</v>
      </c>
      <c r="AR432" s="120" t="s">
        <v>131</v>
      </c>
      <c r="AT432" s="127" t="s">
        <v>68</v>
      </c>
      <c r="AU432" s="127" t="s">
        <v>74</v>
      </c>
      <c r="AY432" s="120" t="s">
        <v>122</v>
      </c>
      <c r="BK432" s="128">
        <f>SUM(BK433:BK445)</f>
        <v>6554.64</v>
      </c>
    </row>
    <row r="433" spans="1:65" s="2" customFormat="1" ht="24.15" customHeight="1">
      <c r="A433" s="31"/>
      <c r="B433" s="131"/>
      <c r="C433" s="132" t="s">
        <v>728</v>
      </c>
      <c r="D433" s="132" t="s">
        <v>125</v>
      </c>
      <c r="E433" s="133" t="s">
        <v>729</v>
      </c>
      <c r="F433" s="134" t="s">
        <v>730</v>
      </c>
      <c r="G433" s="135" t="s">
        <v>128</v>
      </c>
      <c r="H433" s="136">
        <v>5.1040000000000001</v>
      </c>
      <c r="I433" s="137">
        <v>35.4</v>
      </c>
      <c r="J433" s="137">
        <f>ROUND(I433*H433,2)</f>
        <v>180.68</v>
      </c>
      <c r="K433" s="134" t="s">
        <v>129</v>
      </c>
      <c r="L433" s="32"/>
      <c r="M433" s="138" t="s">
        <v>3</v>
      </c>
      <c r="N433" s="139" t="s">
        <v>41</v>
      </c>
      <c r="O433" s="140">
        <v>6.6000000000000003E-2</v>
      </c>
      <c r="P433" s="140">
        <f>O433*H433</f>
        <v>0.336864</v>
      </c>
      <c r="Q433" s="140">
        <v>0</v>
      </c>
      <c r="R433" s="140">
        <f>Q433*H433</f>
        <v>0</v>
      </c>
      <c r="S433" s="140">
        <v>0</v>
      </c>
      <c r="T433" s="141">
        <f>S433*H433</f>
        <v>0</v>
      </c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R433" s="142" t="s">
        <v>130</v>
      </c>
      <c r="AT433" s="142" t="s">
        <v>125</v>
      </c>
      <c r="AU433" s="142" t="s">
        <v>131</v>
      </c>
      <c r="AY433" s="19" t="s">
        <v>122</v>
      </c>
      <c r="BE433" s="143">
        <f>IF(N433="základní",J433,0)</f>
        <v>0</v>
      </c>
      <c r="BF433" s="143">
        <f>IF(N433="snížená",J433,0)</f>
        <v>180.68</v>
      </c>
      <c r="BG433" s="143">
        <f>IF(N433="zákl. přenesená",J433,0)</f>
        <v>0</v>
      </c>
      <c r="BH433" s="143">
        <f>IF(N433="sníž. přenesená",J433,0)</f>
        <v>0</v>
      </c>
      <c r="BI433" s="143">
        <f>IF(N433="nulová",J433,0)</f>
        <v>0</v>
      </c>
      <c r="BJ433" s="19" t="s">
        <v>131</v>
      </c>
      <c r="BK433" s="143">
        <f>ROUND(I433*H433,2)</f>
        <v>180.68</v>
      </c>
      <c r="BL433" s="19" t="s">
        <v>130</v>
      </c>
      <c r="BM433" s="142" t="s">
        <v>731</v>
      </c>
    </row>
    <row r="434" spans="1:65" s="2" customFormat="1" ht="10.199999999999999">
      <c r="A434" s="31"/>
      <c r="B434" s="32"/>
      <c r="C434" s="31"/>
      <c r="D434" s="144" t="s">
        <v>133</v>
      </c>
      <c r="E434" s="31"/>
      <c r="F434" s="145" t="s">
        <v>732</v>
      </c>
      <c r="G434" s="31"/>
      <c r="H434" s="31"/>
      <c r="I434" s="31"/>
      <c r="J434" s="31"/>
      <c r="K434" s="31"/>
      <c r="L434" s="32"/>
      <c r="M434" s="146"/>
      <c r="N434" s="147"/>
      <c r="O434" s="52"/>
      <c r="P434" s="52"/>
      <c r="Q434" s="52"/>
      <c r="R434" s="52"/>
      <c r="S434" s="52"/>
      <c r="T434" s="53"/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T434" s="19" t="s">
        <v>133</v>
      </c>
      <c r="AU434" s="19" t="s">
        <v>131</v>
      </c>
    </row>
    <row r="435" spans="1:65" s="13" customFormat="1" ht="10.199999999999999">
      <c r="B435" s="148"/>
      <c r="D435" s="149" t="s">
        <v>135</v>
      </c>
      <c r="E435" s="150" t="s">
        <v>3</v>
      </c>
      <c r="F435" s="151" t="s">
        <v>326</v>
      </c>
      <c r="H435" s="152">
        <v>5.1040000000000001</v>
      </c>
      <c r="L435" s="148"/>
      <c r="M435" s="153"/>
      <c r="N435" s="154"/>
      <c r="O435" s="154"/>
      <c r="P435" s="154"/>
      <c r="Q435" s="154"/>
      <c r="R435" s="154"/>
      <c r="S435" s="154"/>
      <c r="T435" s="155"/>
      <c r="AT435" s="150" t="s">
        <v>135</v>
      </c>
      <c r="AU435" s="150" t="s">
        <v>131</v>
      </c>
      <c r="AV435" s="13" t="s">
        <v>131</v>
      </c>
      <c r="AW435" s="13" t="s">
        <v>30</v>
      </c>
      <c r="AX435" s="13" t="s">
        <v>74</v>
      </c>
      <c r="AY435" s="150" t="s">
        <v>122</v>
      </c>
    </row>
    <row r="436" spans="1:65" s="2" customFormat="1" ht="16.5" customHeight="1">
      <c r="A436" s="31"/>
      <c r="B436" s="131"/>
      <c r="C436" s="176" t="s">
        <v>733</v>
      </c>
      <c r="D436" s="176" t="s">
        <v>308</v>
      </c>
      <c r="E436" s="177" t="s">
        <v>734</v>
      </c>
      <c r="F436" s="178" t="s">
        <v>735</v>
      </c>
      <c r="G436" s="179" t="s">
        <v>128</v>
      </c>
      <c r="H436" s="180">
        <v>5.734</v>
      </c>
      <c r="I436" s="181">
        <v>27.8</v>
      </c>
      <c r="J436" s="181">
        <f>ROUND(I436*H436,2)</f>
        <v>159.41</v>
      </c>
      <c r="K436" s="178" t="s">
        <v>129</v>
      </c>
      <c r="L436" s="182"/>
      <c r="M436" s="183" t="s">
        <v>3</v>
      </c>
      <c r="N436" s="184" t="s">
        <v>41</v>
      </c>
      <c r="O436" s="140">
        <v>0</v>
      </c>
      <c r="P436" s="140">
        <f>O436*H436</f>
        <v>0</v>
      </c>
      <c r="Q436" s="140">
        <v>1.1E-4</v>
      </c>
      <c r="R436" s="140">
        <f>Q436*H436</f>
        <v>6.3073999999999997E-4</v>
      </c>
      <c r="S436" s="140">
        <v>0</v>
      </c>
      <c r="T436" s="141">
        <f>S436*H436</f>
        <v>0</v>
      </c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R436" s="142" t="s">
        <v>311</v>
      </c>
      <c r="AT436" s="142" t="s">
        <v>308</v>
      </c>
      <c r="AU436" s="142" t="s">
        <v>131</v>
      </c>
      <c r="AY436" s="19" t="s">
        <v>122</v>
      </c>
      <c r="BE436" s="143">
        <f>IF(N436="základní",J436,0)</f>
        <v>0</v>
      </c>
      <c r="BF436" s="143">
        <f>IF(N436="snížená",J436,0)</f>
        <v>159.41</v>
      </c>
      <c r="BG436" s="143">
        <f>IF(N436="zákl. přenesená",J436,0)</f>
        <v>0</v>
      </c>
      <c r="BH436" s="143">
        <f>IF(N436="sníž. přenesená",J436,0)</f>
        <v>0</v>
      </c>
      <c r="BI436" s="143">
        <f>IF(N436="nulová",J436,0)</f>
        <v>0</v>
      </c>
      <c r="BJ436" s="19" t="s">
        <v>131</v>
      </c>
      <c r="BK436" s="143">
        <f>ROUND(I436*H436,2)</f>
        <v>159.41</v>
      </c>
      <c r="BL436" s="19" t="s">
        <v>130</v>
      </c>
      <c r="BM436" s="142" t="s">
        <v>736</v>
      </c>
    </row>
    <row r="437" spans="1:65" s="13" customFormat="1" ht="10.199999999999999">
      <c r="B437" s="148"/>
      <c r="D437" s="149" t="s">
        <v>135</v>
      </c>
      <c r="F437" s="151" t="s">
        <v>737</v>
      </c>
      <c r="H437" s="152">
        <v>5.734</v>
      </c>
      <c r="L437" s="148"/>
      <c r="M437" s="153"/>
      <c r="N437" s="154"/>
      <c r="O437" s="154"/>
      <c r="P437" s="154"/>
      <c r="Q437" s="154"/>
      <c r="R437" s="154"/>
      <c r="S437" s="154"/>
      <c r="T437" s="155"/>
      <c r="AT437" s="150" t="s">
        <v>135</v>
      </c>
      <c r="AU437" s="150" t="s">
        <v>131</v>
      </c>
      <c r="AV437" s="13" t="s">
        <v>131</v>
      </c>
      <c r="AW437" s="13" t="s">
        <v>4</v>
      </c>
      <c r="AX437" s="13" t="s">
        <v>74</v>
      </c>
      <c r="AY437" s="150" t="s">
        <v>122</v>
      </c>
    </row>
    <row r="438" spans="1:65" s="2" customFormat="1" ht="33" customHeight="1">
      <c r="A438" s="31"/>
      <c r="B438" s="131"/>
      <c r="C438" s="132" t="s">
        <v>738</v>
      </c>
      <c r="D438" s="132" t="s">
        <v>125</v>
      </c>
      <c r="E438" s="133" t="s">
        <v>739</v>
      </c>
      <c r="F438" s="134" t="s">
        <v>740</v>
      </c>
      <c r="G438" s="135" t="s">
        <v>128</v>
      </c>
      <c r="H438" s="136">
        <v>5.1040000000000001</v>
      </c>
      <c r="I438" s="137">
        <v>726</v>
      </c>
      <c r="J438" s="137">
        <f>ROUND(I438*H438,2)</f>
        <v>3705.5</v>
      </c>
      <c r="K438" s="134" t="s">
        <v>129</v>
      </c>
      <c r="L438" s="32"/>
      <c r="M438" s="138" t="s">
        <v>3</v>
      </c>
      <c r="N438" s="139" t="s">
        <v>41</v>
      </c>
      <c r="O438" s="140">
        <v>0.69899999999999995</v>
      </c>
      <c r="P438" s="140">
        <f>O438*H438</f>
        <v>3.5676959999999998</v>
      </c>
      <c r="Q438" s="140">
        <v>1.324E-2</v>
      </c>
      <c r="R438" s="140">
        <f>Q438*H438</f>
        <v>6.7576960000000005E-2</v>
      </c>
      <c r="S438" s="140">
        <v>0</v>
      </c>
      <c r="T438" s="141">
        <f>S438*H438</f>
        <v>0</v>
      </c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R438" s="142" t="s">
        <v>130</v>
      </c>
      <c r="AT438" s="142" t="s">
        <v>125</v>
      </c>
      <c r="AU438" s="142" t="s">
        <v>131</v>
      </c>
      <c r="AY438" s="19" t="s">
        <v>122</v>
      </c>
      <c r="BE438" s="143">
        <f>IF(N438="základní",J438,0)</f>
        <v>0</v>
      </c>
      <c r="BF438" s="143">
        <f>IF(N438="snížená",J438,0)</f>
        <v>3705.5</v>
      </c>
      <c r="BG438" s="143">
        <f>IF(N438="zákl. přenesená",J438,0)</f>
        <v>0</v>
      </c>
      <c r="BH438" s="143">
        <f>IF(N438="sníž. přenesená",J438,0)</f>
        <v>0</v>
      </c>
      <c r="BI438" s="143">
        <f>IF(N438="nulová",J438,0)</f>
        <v>0</v>
      </c>
      <c r="BJ438" s="19" t="s">
        <v>131</v>
      </c>
      <c r="BK438" s="143">
        <f>ROUND(I438*H438,2)</f>
        <v>3705.5</v>
      </c>
      <c r="BL438" s="19" t="s">
        <v>130</v>
      </c>
      <c r="BM438" s="142" t="s">
        <v>741</v>
      </c>
    </row>
    <row r="439" spans="1:65" s="2" customFormat="1" ht="10.199999999999999">
      <c r="A439" s="31"/>
      <c r="B439" s="32"/>
      <c r="C439" s="31"/>
      <c r="D439" s="144" t="s">
        <v>133</v>
      </c>
      <c r="E439" s="31"/>
      <c r="F439" s="145" t="s">
        <v>742</v>
      </c>
      <c r="G439" s="31"/>
      <c r="H439" s="31"/>
      <c r="I439" s="31"/>
      <c r="J439" s="31"/>
      <c r="K439" s="31"/>
      <c r="L439" s="32"/>
      <c r="M439" s="146"/>
      <c r="N439" s="147"/>
      <c r="O439" s="52"/>
      <c r="P439" s="52"/>
      <c r="Q439" s="52"/>
      <c r="R439" s="52"/>
      <c r="S439" s="52"/>
      <c r="T439" s="53"/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T439" s="19" t="s">
        <v>133</v>
      </c>
      <c r="AU439" s="19" t="s">
        <v>131</v>
      </c>
    </row>
    <row r="440" spans="1:65" s="13" customFormat="1" ht="10.199999999999999">
      <c r="B440" s="148"/>
      <c r="D440" s="149" t="s">
        <v>135</v>
      </c>
      <c r="E440" s="150" t="s">
        <v>3</v>
      </c>
      <c r="F440" s="151" t="s">
        <v>326</v>
      </c>
      <c r="H440" s="152">
        <v>5.1040000000000001</v>
      </c>
      <c r="L440" s="148"/>
      <c r="M440" s="153"/>
      <c r="N440" s="154"/>
      <c r="O440" s="154"/>
      <c r="P440" s="154"/>
      <c r="Q440" s="154"/>
      <c r="R440" s="154"/>
      <c r="S440" s="154"/>
      <c r="T440" s="155"/>
      <c r="AT440" s="150" t="s">
        <v>135</v>
      </c>
      <c r="AU440" s="150" t="s">
        <v>131</v>
      </c>
      <c r="AV440" s="13" t="s">
        <v>131</v>
      </c>
      <c r="AW440" s="13" t="s">
        <v>30</v>
      </c>
      <c r="AX440" s="13" t="s">
        <v>74</v>
      </c>
      <c r="AY440" s="150" t="s">
        <v>122</v>
      </c>
    </row>
    <row r="441" spans="1:65" s="2" customFormat="1" ht="16.5" customHeight="1">
      <c r="A441" s="31"/>
      <c r="B441" s="131"/>
      <c r="C441" s="132" t="s">
        <v>743</v>
      </c>
      <c r="D441" s="132" t="s">
        <v>125</v>
      </c>
      <c r="E441" s="133" t="s">
        <v>744</v>
      </c>
      <c r="F441" s="134" t="s">
        <v>745</v>
      </c>
      <c r="G441" s="135" t="s">
        <v>351</v>
      </c>
      <c r="H441" s="136">
        <v>2</v>
      </c>
      <c r="I441" s="137">
        <v>309</v>
      </c>
      <c r="J441" s="137">
        <f>ROUND(I441*H441,2)</f>
        <v>618</v>
      </c>
      <c r="K441" s="134" t="s">
        <v>129</v>
      </c>
      <c r="L441" s="32"/>
      <c r="M441" s="138" t="s">
        <v>3</v>
      </c>
      <c r="N441" s="139" t="s">
        <v>41</v>
      </c>
      <c r="O441" s="140">
        <v>0.56499999999999995</v>
      </c>
      <c r="P441" s="140">
        <f>O441*H441</f>
        <v>1.1299999999999999</v>
      </c>
      <c r="Q441" s="140">
        <v>3.0000000000000001E-5</v>
      </c>
      <c r="R441" s="140">
        <f>Q441*H441</f>
        <v>6.0000000000000002E-5</v>
      </c>
      <c r="S441" s="140">
        <v>0</v>
      </c>
      <c r="T441" s="141">
        <f>S441*H441</f>
        <v>0</v>
      </c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R441" s="142" t="s">
        <v>130</v>
      </c>
      <c r="AT441" s="142" t="s">
        <v>125</v>
      </c>
      <c r="AU441" s="142" t="s">
        <v>131</v>
      </c>
      <c r="AY441" s="19" t="s">
        <v>122</v>
      </c>
      <c r="BE441" s="143">
        <f>IF(N441="základní",J441,0)</f>
        <v>0</v>
      </c>
      <c r="BF441" s="143">
        <f>IF(N441="snížená",J441,0)</f>
        <v>618</v>
      </c>
      <c r="BG441" s="143">
        <f>IF(N441="zákl. přenesená",J441,0)</f>
        <v>0</v>
      </c>
      <c r="BH441" s="143">
        <f>IF(N441="sníž. přenesená",J441,0)</f>
        <v>0</v>
      </c>
      <c r="BI441" s="143">
        <f>IF(N441="nulová",J441,0)</f>
        <v>0</v>
      </c>
      <c r="BJ441" s="19" t="s">
        <v>131</v>
      </c>
      <c r="BK441" s="143">
        <f>ROUND(I441*H441,2)</f>
        <v>618</v>
      </c>
      <c r="BL441" s="19" t="s">
        <v>130</v>
      </c>
      <c r="BM441" s="142" t="s">
        <v>746</v>
      </c>
    </row>
    <row r="442" spans="1:65" s="2" customFormat="1" ht="10.199999999999999">
      <c r="A442" s="31"/>
      <c r="B442" s="32"/>
      <c r="C442" s="31"/>
      <c r="D442" s="144" t="s">
        <v>133</v>
      </c>
      <c r="E442" s="31"/>
      <c r="F442" s="145" t="s">
        <v>747</v>
      </c>
      <c r="G442" s="31"/>
      <c r="H442" s="31"/>
      <c r="I442" s="31"/>
      <c r="J442" s="31"/>
      <c r="K442" s="31"/>
      <c r="L442" s="32"/>
      <c r="M442" s="146"/>
      <c r="N442" s="147"/>
      <c r="O442" s="52"/>
      <c r="P442" s="52"/>
      <c r="Q442" s="52"/>
      <c r="R442" s="52"/>
      <c r="S442" s="52"/>
      <c r="T442" s="53"/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T442" s="19" t="s">
        <v>133</v>
      </c>
      <c r="AU442" s="19" t="s">
        <v>131</v>
      </c>
    </row>
    <row r="443" spans="1:65" s="2" customFormat="1" ht="16.5" customHeight="1">
      <c r="A443" s="31"/>
      <c r="B443" s="131"/>
      <c r="C443" s="176" t="s">
        <v>748</v>
      </c>
      <c r="D443" s="176" t="s">
        <v>308</v>
      </c>
      <c r="E443" s="177" t="s">
        <v>749</v>
      </c>
      <c r="F443" s="178" t="s">
        <v>750</v>
      </c>
      <c r="G443" s="179" t="s">
        <v>351</v>
      </c>
      <c r="H443" s="180">
        <v>2</v>
      </c>
      <c r="I443" s="181">
        <v>681</v>
      </c>
      <c r="J443" s="181">
        <f>ROUND(I443*H443,2)</f>
        <v>1362</v>
      </c>
      <c r="K443" s="178" t="s">
        <v>129</v>
      </c>
      <c r="L443" s="182"/>
      <c r="M443" s="183" t="s">
        <v>3</v>
      </c>
      <c r="N443" s="184" t="s">
        <v>41</v>
      </c>
      <c r="O443" s="140">
        <v>0</v>
      </c>
      <c r="P443" s="140">
        <f>O443*H443</f>
        <v>0</v>
      </c>
      <c r="Q443" s="140">
        <v>8.9999999999999998E-4</v>
      </c>
      <c r="R443" s="140">
        <f>Q443*H443</f>
        <v>1.8E-3</v>
      </c>
      <c r="S443" s="140">
        <v>0</v>
      </c>
      <c r="T443" s="141">
        <f>S443*H443</f>
        <v>0</v>
      </c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R443" s="142" t="s">
        <v>311</v>
      </c>
      <c r="AT443" s="142" t="s">
        <v>308</v>
      </c>
      <c r="AU443" s="142" t="s">
        <v>131</v>
      </c>
      <c r="AY443" s="19" t="s">
        <v>122</v>
      </c>
      <c r="BE443" s="143">
        <f>IF(N443="základní",J443,0)</f>
        <v>0</v>
      </c>
      <c r="BF443" s="143">
        <f>IF(N443="snížená",J443,0)</f>
        <v>1362</v>
      </c>
      <c r="BG443" s="143">
        <f>IF(N443="zákl. přenesená",J443,0)</f>
        <v>0</v>
      </c>
      <c r="BH443" s="143">
        <f>IF(N443="sníž. přenesená",J443,0)</f>
        <v>0</v>
      </c>
      <c r="BI443" s="143">
        <f>IF(N443="nulová",J443,0)</f>
        <v>0</v>
      </c>
      <c r="BJ443" s="19" t="s">
        <v>131</v>
      </c>
      <c r="BK443" s="143">
        <f>ROUND(I443*H443,2)</f>
        <v>1362</v>
      </c>
      <c r="BL443" s="19" t="s">
        <v>130</v>
      </c>
      <c r="BM443" s="142" t="s">
        <v>751</v>
      </c>
    </row>
    <row r="444" spans="1:65" s="2" customFormat="1" ht="24.15" customHeight="1">
      <c r="A444" s="31"/>
      <c r="B444" s="131"/>
      <c r="C444" s="132" t="s">
        <v>752</v>
      </c>
      <c r="D444" s="132" t="s">
        <v>125</v>
      </c>
      <c r="E444" s="133" t="s">
        <v>753</v>
      </c>
      <c r="F444" s="134" t="s">
        <v>754</v>
      </c>
      <c r="G444" s="135" t="s">
        <v>316</v>
      </c>
      <c r="H444" s="136">
        <v>60.256</v>
      </c>
      <c r="I444" s="137">
        <v>8.7799999999999994</v>
      </c>
      <c r="J444" s="137">
        <f>ROUND(I444*H444,2)</f>
        <v>529.04999999999995</v>
      </c>
      <c r="K444" s="134" t="s">
        <v>129</v>
      </c>
      <c r="L444" s="32"/>
      <c r="M444" s="138" t="s">
        <v>3</v>
      </c>
      <c r="N444" s="139" t="s">
        <v>41</v>
      </c>
      <c r="O444" s="140">
        <v>0</v>
      </c>
      <c r="P444" s="140">
        <f>O444*H444</f>
        <v>0</v>
      </c>
      <c r="Q444" s="140">
        <v>0</v>
      </c>
      <c r="R444" s="140">
        <f>Q444*H444</f>
        <v>0</v>
      </c>
      <c r="S444" s="140">
        <v>0</v>
      </c>
      <c r="T444" s="141">
        <f>S444*H444</f>
        <v>0</v>
      </c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R444" s="142" t="s">
        <v>130</v>
      </c>
      <c r="AT444" s="142" t="s">
        <v>125</v>
      </c>
      <c r="AU444" s="142" t="s">
        <v>131</v>
      </c>
      <c r="AY444" s="19" t="s">
        <v>122</v>
      </c>
      <c r="BE444" s="143">
        <f>IF(N444="základní",J444,0)</f>
        <v>0</v>
      </c>
      <c r="BF444" s="143">
        <f>IF(N444="snížená",J444,0)</f>
        <v>529.04999999999995</v>
      </c>
      <c r="BG444" s="143">
        <f>IF(N444="zákl. přenesená",J444,0)</f>
        <v>0</v>
      </c>
      <c r="BH444" s="143">
        <f>IF(N444="sníž. přenesená",J444,0)</f>
        <v>0</v>
      </c>
      <c r="BI444" s="143">
        <f>IF(N444="nulová",J444,0)</f>
        <v>0</v>
      </c>
      <c r="BJ444" s="19" t="s">
        <v>131</v>
      </c>
      <c r="BK444" s="143">
        <f>ROUND(I444*H444,2)</f>
        <v>529.04999999999995</v>
      </c>
      <c r="BL444" s="19" t="s">
        <v>130</v>
      </c>
      <c r="BM444" s="142" t="s">
        <v>755</v>
      </c>
    </row>
    <row r="445" spans="1:65" s="2" customFormat="1" ht="10.199999999999999">
      <c r="A445" s="31"/>
      <c r="B445" s="32"/>
      <c r="C445" s="31"/>
      <c r="D445" s="144" t="s">
        <v>133</v>
      </c>
      <c r="E445" s="31"/>
      <c r="F445" s="145" t="s">
        <v>756</v>
      </c>
      <c r="G445" s="31"/>
      <c r="H445" s="31"/>
      <c r="I445" s="31"/>
      <c r="J445" s="31"/>
      <c r="K445" s="31"/>
      <c r="L445" s="32"/>
      <c r="M445" s="146"/>
      <c r="N445" s="147"/>
      <c r="O445" s="52"/>
      <c r="P445" s="52"/>
      <c r="Q445" s="52"/>
      <c r="R445" s="52"/>
      <c r="S445" s="52"/>
      <c r="T445" s="53"/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T445" s="19" t="s">
        <v>133</v>
      </c>
      <c r="AU445" s="19" t="s">
        <v>131</v>
      </c>
    </row>
    <row r="446" spans="1:65" s="12" customFormat="1" ht="22.8" customHeight="1">
      <c r="B446" s="119"/>
      <c r="D446" s="120" t="s">
        <v>68</v>
      </c>
      <c r="E446" s="129" t="s">
        <v>757</v>
      </c>
      <c r="F446" s="129" t="s">
        <v>758</v>
      </c>
      <c r="J446" s="130">
        <f>BK446</f>
        <v>82867.02</v>
      </c>
      <c r="L446" s="119"/>
      <c r="M446" s="123"/>
      <c r="N446" s="124"/>
      <c r="O446" s="124"/>
      <c r="P446" s="125">
        <f>SUM(P447:P482)</f>
        <v>30.756999999999998</v>
      </c>
      <c r="Q446" s="124"/>
      <c r="R446" s="125">
        <f>SUM(R447:R482)</f>
        <v>0.10385</v>
      </c>
      <c r="S446" s="124"/>
      <c r="T446" s="126">
        <f>SUM(T447:T482)</f>
        <v>0.15225000000000002</v>
      </c>
      <c r="AR446" s="120" t="s">
        <v>131</v>
      </c>
      <c r="AT446" s="127" t="s">
        <v>68</v>
      </c>
      <c r="AU446" s="127" t="s">
        <v>74</v>
      </c>
      <c r="AY446" s="120" t="s">
        <v>122</v>
      </c>
      <c r="BK446" s="128">
        <f>SUM(BK447:BK482)</f>
        <v>82867.02</v>
      </c>
    </row>
    <row r="447" spans="1:65" s="2" customFormat="1" ht="16.5" customHeight="1">
      <c r="A447" s="31"/>
      <c r="B447" s="131"/>
      <c r="C447" s="132" t="s">
        <v>759</v>
      </c>
      <c r="D447" s="132" t="s">
        <v>125</v>
      </c>
      <c r="E447" s="133" t="s">
        <v>760</v>
      </c>
      <c r="F447" s="134" t="s">
        <v>761</v>
      </c>
      <c r="G447" s="135" t="s">
        <v>351</v>
      </c>
      <c r="H447" s="136">
        <v>6</v>
      </c>
      <c r="I447" s="137">
        <v>28.4</v>
      </c>
      <c r="J447" s="137">
        <f>ROUND(I447*H447,2)</f>
        <v>170.4</v>
      </c>
      <c r="K447" s="134" t="s">
        <v>129</v>
      </c>
      <c r="L447" s="32"/>
      <c r="M447" s="138" t="s">
        <v>3</v>
      </c>
      <c r="N447" s="139" t="s">
        <v>41</v>
      </c>
      <c r="O447" s="140">
        <v>0.06</v>
      </c>
      <c r="P447" s="140">
        <f>O447*H447</f>
        <v>0.36</v>
      </c>
      <c r="Q447" s="140">
        <v>0</v>
      </c>
      <c r="R447" s="140">
        <f>Q447*H447</f>
        <v>0</v>
      </c>
      <c r="S447" s="140">
        <v>1E-3</v>
      </c>
      <c r="T447" s="141">
        <f>S447*H447</f>
        <v>6.0000000000000001E-3</v>
      </c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R447" s="142" t="s">
        <v>130</v>
      </c>
      <c r="AT447" s="142" t="s">
        <v>125</v>
      </c>
      <c r="AU447" s="142" t="s">
        <v>131</v>
      </c>
      <c r="AY447" s="19" t="s">
        <v>122</v>
      </c>
      <c r="BE447" s="143">
        <f>IF(N447="základní",J447,0)</f>
        <v>0</v>
      </c>
      <c r="BF447" s="143">
        <f>IF(N447="snížená",J447,0)</f>
        <v>170.4</v>
      </c>
      <c r="BG447" s="143">
        <f>IF(N447="zákl. přenesená",J447,0)</f>
        <v>0</v>
      </c>
      <c r="BH447" s="143">
        <f>IF(N447="sníž. přenesená",J447,0)</f>
        <v>0</v>
      </c>
      <c r="BI447" s="143">
        <f>IF(N447="nulová",J447,0)</f>
        <v>0</v>
      </c>
      <c r="BJ447" s="19" t="s">
        <v>131</v>
      </c>
      <c r="BK447" s="143">
        <f>ROUND(I447*H447,2)</f>
        <v>170.4</v>
      </c>
      <c r="BL447" s="19" t="s">
        <v>130</v>
      </c>
      <c r="BM447" s="142" t="s">
        <v>762</v>
      </c>
    </row>
    <row r="448" spans="1:65" s="2" customFormat="1" ht="10.199999999999999">
      <c r="A448" s="31"/>
      <c r="B448" s="32"/>
      <c r="C448" s="31"/>
      <c r="D448" s="144" t="s">
        <v>133</v>
      </c>
      <c r="E448" s="31"/>
      <c r="F448" s="145" t="s">
        <v>763</v>
      </c>
      <c r="G448" s="31"/>
      <c r="H448" s="31"/>
      <c r="I448" s="31"/>
      <c r="J448" s="31"/>
      <c r="K448" s="31"/>
      <c r="L448" s="32"/>
      <c r="M448" s="146"/>
      <c r="N448" s="147"/>
      <c r="O448" s="52"/>
      <c r="P448" s="52"/>
      <c r="Q448" s="52"/>
      <c r="R448" s="52"/>
      <c r="S448" s="52"/>
      <c r="T448" s="53"/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T448" s="19" t="s">
        <v>133</v>
      </c>
      <c r="AU448" s="19" t="s">
        <v>131</v>
      </c>
    </row>
    <row r="449" spans="1:65" s="2" customFormat="1" ht="16.5" customHeight="1">
      <c r="A449" s="31"/>
      <c r="B449" s="131"/>
      <c r="C449" s="132" t="s">
        <v>764</v>
      </c>
      <c r="D449" s="132" t="s">
        <v>125</v>
      </c>
      <c r="E449" s="133" t="s">
        <v>765</v>
      </c>
      <c r="F449" s="134" t="s">
        <v>766</v>
      </c>
      <c r="G449" s="135" t="s">
        <v>128</v>
      </c>
      <c r="H449" s="136">
        <v>20</v>
      </c>
      <c r="I449" s="137">
        <v>223</v>
      </c>
      <c r="J449" s="137">
        <f>ROUND(I449*H449,2)</f>
        <v>4460</v>
      </c>
      <c r="K449" s="134" t="s">
        <v>767</v>
      </c>
      <c r="L449" s="32"/>
      <c r="M449" s="138" t="s">
        <v>3</v>
      </c>
      <c r="N449" s="139" t="s">
        <v>41</v>
      </c>
      <c r="O449" s="140">
        <v>0.53100000000000003</v>
      </c>
      <c r="P449" s="140">
        <f>O449*H449</f>
        <v>10.620000000000001</v>
      </c>
      <c r="Q449" s="140">
        <v>0</v>
      </c>
      <c r="R449" s="140">
        <f>Q449*H449</f>
        <v>0</v>
      </c>
      <c r="S449" s="140">
        <v>0</v>
      </c>
      <c r="T449" s="141">
        <f>S449*H449</f>
        <v>0</v>
      </c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R449" s="142" t="s">
        <v>130</v>
      </c>
      <c r="AT449" s="142" t="s">
        <v>125</v>
      </c>
      <c r="AU449" s="142" t="s">
        <v>131</v>
      </c>
      <c r="AY449" s="19" t="s">
        <v>122</v>
      </c>
      <c r="BE449" s="143">
        <f>IF(N449="základní",J449,0)</f>
        <v>0</v>
      </c>
      <c r="BF449" s="143">
        <f>IF(N449="snížená",J449,0)</f>
        <v>4460</v>
      </c>
      <c r="BG449" s="143">
        <f>IF(N449="zákl. přenesená",J449,0)</f>
        <v>0</v>
      </c>
      <c r="BH449" s="143">
        <f>IF(N449="sníž. přenesená",J449,0)</f>
        <v>0</v>
      </c>
      <c r="BI449" s="143">
        <f>IF(N449="nulová",J449,0)</f>
        <v>0</v>
      </c>
      <c r="BJ449" s="19" t="s">
        <v>131</v>
      </c>
      <c r="BK449" s="143">
        <f>ROUND(I449*H449,2)</f>
        <v>4460</v>
      </c>
      <c r="BL449" s="19" t="s">
        <v>130</v>
      </c>
      <c r="BM449" s="142" t="s">
        <v>768</v>
      </c>
    </row>
    <row r="450" spans="1:65" s="2" customFormat="1" ht="10.199999999999999">
      <c r="A450" s="31"/>
      <c r="B450" s="32"/>
      <c r="C450" s="31"/>
      <c r="D450" s="144" t="s">
        <v>133</v>
      </c>
      <c r="E450" s="31"/>
      <c r="F450" s="145" t="s">
        <v>769</v>
      </c>
      <c r="G450" s="31"/>
      <c r="H450" s="31"/>
      <c r="I450" s="31"/>
      <c r="J450" s="31"/>
      <c r="K450" s="31"/>
      <c r="L450" s="32"/>
      <c r="M450" s="146"/>
      <c r="N450" s="147"/>
      <c r="O450" s="52"/>
      <c r="P450" s="52"/>
      <c r="Q450" s="52"/>
      <c r="R450" s="52"/>
      <c r="S450" s="52"/>
      <c r="T450" s="53"/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T450" s="19" t="s">
        <v>133</v>
      </c>
      <c r="AU450" s="19" t="s">
        <v>131</v>
      </c>
    </row>
    <row r="451" spans="1:65" s="2" customFormat="1" ht="24.15" customHeight="1">
      <c r="A451" s="31"/>
      <c r="B451" s="131"/>
      <c r="C451" s="132" t="s">
        <v>770</v>
      </c>
      <c r="D451" s="132" t="s">
        <v>125</v>
      </c>
      <c r="E451" s="133" t="s">
        <v>771</v>
      </c>
      <c r="F451" s="134" t="s">
        <v>772</v>
      </c>
      <c r="G451" s="135" t="s">
        <v>351</v>
      </c>
      <c r="H451" s="136">
        <v>20</v>
      </c>
      <c r="I451" s="137">
        <v>17.600000000000001</v>
      </c>
      <c r="J451" s="137">
        <f>ROUND(I451*H451,2)</f>
        <v>352</v>
      </c>
      <c r="K451" s="134" t="s">
        <v>129</v>
      </c>
      <c r="L451" s="32"/>
      <c r="M451" s="138" t="s">
        <v>3</v>
      </c>
      <c r="N451" s="139" t="s">
        <v>41</v>
      </c>
      <c r="O451" s="140">
        <v>4.1000000000000002E-2</v>
      </c>
      <c r="P451" s="140">
        <f>O451*H451</f>
        <v>0.82000000000000006</v>
      </c>
      <c r="Q451" s="140">
        <v>0</v>
      </c>
      <c r="R451" s="140">
        <f>Q451*H451</f>
        <v>0</v>
      </c>
      <c r="S451" s="140">
        <v>0</v>
      </c>
      <c r="T451" s="141">
        <f>S451*H451</f>
        <v>0</v>
      </c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R451" s="142" t="s">
        <v>130</v>
      </c>
      <c r="AT451" s="142" t="s">
        <v>125</v>
      </c>
      <c r="AU451" s="142" t="s">
        <v>131</v>
      </c>
      <c r="AY451" s="19" t="s">
        <v>122</v>
      </c>
      <c r="BE451" s="143">
        <f>IF(N451="základní",J451,0)</f>
        <v>0</v>
      </c>
      <c r="BF451" s="143">
        <f>IF(N451="snížená",J451,0)</f>
        <v>352</v>
      </c>
      <c r="BG451" s="143">
        <f>IF(N451="zákl. přenesená",J451,0)</f>
        <v>0</v>
      </c>
      <c r="BH451" s="143">
        <f>IF(N451="sníž. přenesená",J451,0)</f>
        <v>0</v>
      </c>
      <c r="BI451" s="143">
        <f>IF(N451="nulová",J451,0)</f>
        <v>0</v>
      </c>
      <c r="BJ451" s="19" t="s">
        <v>131</v>
      </c>
      <c r="BK451" s="143">
        <f>ROUND(I451*H451,2)</f>
        <v>352</v>
      </c>
      <c r="BL451" s="19" t="s">
        <v>130</v>
      </c>
      <c r="BM451" s="142" t="s">
        <v>773</v>
      </c>
    </row>
    <row r="452" spans="1:65" s="2" customFormat="1" ht="10.199999999999999">
      <c r="A452" s="31"/>
      <c r="B452" s="32"/>
      <c r="C452" s="31"/>
      <c r="D452" s="144" t="s">
        <v>133</v>
      </c>
      <c r="E452" s="31"/>
      <c r="F452" s="145" t="s">
        <v>774</v>
      </c>
      <c r="G452" s="31"/>
      <c r="H452" s="31"/>
      <c r="I452" s="31"/>
      <c r="J452" s="31"/>
      <c r="K452" s="31"/>
      <c r="L452" s="32"/>
      <c r="M452" s="146"/>
      <c r="N452" s="147"/>
      <c r="O452" s="52"/>
      <c r="P452" s="52"/>
      <c r="Q452" s="52"/>
      <c r="R452" s="52"/>
      <c r="S452" s="52"/>
      <c r="T452" s="53"/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T452" s="19" t="s">
        <v>133</v>
      </c>
      <c r="AU452" s="19" t="s">
        <v>131</v>
      </c>
    </row>
    <row r="453" spans="1:65" s="2" customFormat="1" ht="24.15" customHeight="1">
      <c r="A453" s="31"/>
      <c r="B453" s="131"/>
      <c r="C453" s="132" t="s">
        <v>775</v>
      </c>
      <c r="D453" s="132" t="s">
        <v>125</v>
      </c>
      <c r="E453" s="133" t="s">
        <v>776</v>
      </c>
      <c r="F453" s="134" t="s">
        <v>777</v>
      </c>
      <c r="G453" s="135" t="s">
        <v>351</v>
      </c>
      <c r="H453" s="136">
        <v>5</v>
      </c>
      <c r="I453" s="137">
        <v>797</v>
      </c>
      <c r="J453" s="137">
        <f>ROUND(I453*H453,2)</f>
        <v>3985</v>
      </c>
      <c r="K453" s="134" t="s">
        <v>129</v>
      </c>
      <c r="L453" s="32"/>
      <c r="M453" s="138" t="s">
        <v>3</v>
      </c>
      <c r="N453" s="139" t="s">
        <v>41</v>
      </c>
      <c r="O453" s="140">
        <v>1.6819999999999999</v>
      </c>
      <c r="P453" s="140">
        <f>O453*H453</f>
        <v>8.41</v>
      </c>
      <c r="Q453" s="140">
        <v>0</v>
      </c>
      <c r="R453" s="140">
        <f>Q453*H453</f>
        <v>0</v>
      </c>
      <c r="S453" s="140">
        <v>0</v>
      </c>
      <c r="T453" s="141">
        <f>S453*H453</f>
        <v>0</v>
      </c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R453" s="142" t="s">
        <v>130</v>
      </c>
      <c r="AT453" s="142" t="s">
        <v>125</v>
      </c>
      <c r="AU453" s="142" t="s">
        <v>131</v>
      </c>
      <c r="AY453" s="19" t="s">
        <v>122</v>
      </c>
      <c r="BE453" s="143">
        <f>IF(N453="základní",J453,0)</f>
        <v>0</v>
      </c>
      <c r="BF453" s="143">
        <f>IF(N453="snížená",J453,0)</f>
        <v>3985</v>
      </c>
      <c r="BG453" s="143">
        <f>IF(N453="zákl. přenesená",J453,0)</f>
        <v>0</v>
      </c>
      <c r="BH453" s="143">
        <f>IF(N453="sníž. přenesená",J453,0)</f>
        <v>0</v>
      </c>
      <c r="BI453" s="143">
        <f>IF(N453="nulová",J453,0)</f>
        <v>0</v>
      </c>
      <c r="BJ453" s="19" t="s">
        <v>131</v>
      </c>
      <c r="BK453" s="143">
        <f>ROUND(I453*H453,2)</f>
        <v>3985</v>
      </c>
      <c r="BL453" s="19" t="s">
        <v>130</v>
      </c>
      <c r="BM453" s="142" t="s">
        <v>778</v>
      </c>
    </row>
    <row r="454" spans="1:65" s="2" customFormat="1" ht="10.199999999999999">
      <c r="A454" s="31"/>
      <c r="B454" s="32"/>
      <c r="C454" s="31"/>
      <c r="D454" s="144" t="s">
        <v>133</v>
      </c>
      <c r="E454" s="31"/>
      <c r="F454" s="145" t="s">
        <v>779</v>
      </c>
      <c r="G454" s="31"/>
      <c r="H454" s="31"/>
      <c r="I454" s="31"/>
      <c r="J454" s="31"/>
      <c r="K454" s="31"/>
      <c r="L454" s="32"/>
      <c r="M454" s="146"/>
      <c r="N454" s="147"/>
      <c r="O454" s="52"/>
      <c r="P454" s="52"/>
      <c r="Q454" s="52"/>
      <c r="R454" s="52"/>
      <c r="S454" s="52"/>
      <c r="T454" s="53"/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T454" s="19" t="s">
        <v>133</v>
      </c>
      <c r="AU454" s="19" t="s">
        <v>131</v>
      </c>
    </row>
    <row r="455" spans="1:65" s="2" customFormat="1" ht="16.5" customHeight="1">
      <c r="A455" s="31"/>
      <c r="B455" s="131"/>
      <c r="C455" s="176" t="s">
        <v>780</v>
      </c>
      <c r="D455" s="176" t="s">
        <v>308</v>
      </c>
      <c r="E455" s="177" t="s">
        <v>781</v>
      </c>
      <c r="F455" s="178" t="s">
        <v>782</v>
      </c>
      <c r="G455" s="179" t="s">
        <v>351</v>
      </c>
      <c r="H455" s="180">
        <v>2</v>
      </c>
      <c r="I455" s="181">
        <v>2310</v>
      </c>
      <c r="J455" s="181">
        <f>ROUND(I455*H455,2)</f>
        <v>4620</v>
      </c>
      <c r="K455" s="178" t="s">
        <v>129</v>
      </c>
      <c r="L455" s="182"/>
      <c r="M455" s="183" t="s">
        <v>3</v>
      </c>
      <c r="N455" s="184" t="s">
        <v>41</v>
      </c>
      <c r="O455" s="140">
        <v>0</v>
      </c>
      <c r="P455" s="140">
        <f>O455*H455</f>
        <v>0</v>
      </c>
      <c r="Q455" s="140">
        <v>1.2999999999999999E-2</v>
      </c>
      <c r="R455" s="140">
        <f>Q455*H455</f>
        <v>2.5999999999999999E-2</v>
      </c>
      <c r="S455" s="140">
        <v>0</v>
      </c>
      <c r="T455" s="141">
        <f>S455*H455</f>
        <v>0</v>
      </c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R455" s="142" t="s">
        <v>311</v>
      </c>
      <c r="AT455" s="142" t="s">
        <v>308</v>
      </c>
      <c r="AU455" s="142" t="s">
        <v>131</v>
      </c>
      <c r="AY455" s="19" t="s">
        <v>122</v>
      </c>
      <c r="BE455" s="143">
        <f>IF(N455="základní",J455,0)</f>
        <v>0</v>
      </c>
      <c r="BF455" s="143">
        <f>IF(N455="snížená",J455,0)</f>
        <v>4620</v>
      </c>
      <c r="BG455" s="143">
        <f>IF(N455="zákl. přenesená",J455,0)</f>
        <v>0</v>
      </c>
      <c r="BH455" s="143">
        <f>IF(N455="sníž. přenesená",J455,0)</f>
        <v>0</v>
      </c>
      <c r="BI455" s="143">
        <f>IF(N455="nulová",J455,0)</f>
        <v>0</v>
      </c>
      <c r="BJ455" s="19" t="s">
        <v>131</v>
      </c>
      <c r="BK455" s="143">
        <f>ROUND(I455*H455,2)</f>
        <v>4620</v>
      </c>
      <c r="BL455" s="19" t="s">
        <v>130</v>
      </c>
      <c r="BM455" s="142" t="s">
        <v>783</v>
      </c>
    </row>
    <row r="456" spans="1:65" s="2" customFormat="1" ht="16.5" customHeight="1">
      <c r="A456" s="31"/>
      <c r="B456" s="131"/>
      <c r="C456" s="176" t="s">
        <v>784</v>
      </c>
      <c r="D456" s="176" t="s">
        <v>308</v>
      </c>
      <c r="E456" s="177" t="s">
        <v>785</v>
      </c>
      <c r="F456" s="178" t="s">
        <v>786</v>
      </c>
      <c r="G456" s="179" t="s">
        <v>351</v>
      </c>
      <c r="H456" s="180">
        <v>1</v>
      </c>
      <c r="I456" s="181">
        <v>2480</v>
      </c>
      <c r="J456" s="181">
        <f>ROUND(I456*H456,2)</f>
        <v>2480</v>
      </c>
      <c r="K456" s="178" t="s">
        <v>129</v>
      </c>
      <c r="L456" s="182"/>
      <c r="M456" s="183" t="s">
        <v>3</v>
      </c>
      <c r="N456" s="184" t="s">
        <v>41</v>
      </c>
      <c r="O456" s="140">
        <v>0</v>
      </c>
      <c r="P456" s="140">
        <f>O456*H456</f>
        <v>0</v>
      </c>
      <c r="Q456" s="140">
        <v>1.4500000000000001E-2</v>
      </c>
      <c r="R456" s="140">
        <f>Q456*H456</f>
        <v>1.4500000000000001E-2</v>
      </c>
      <c r="S456" s="140">
        <v>0</v>
      </c>
      <c r="T456" s="141">
        <f>S456*H456</f>
        <v>0</v>
      </c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R456" s="142" t="s">
        <v>311</v>
      </c>
      <c r="AT456" s="142" t="s">
        <v>308</v>
      </c>
      <c r="AU456" s="142" t="s">
        <v>131</v>
      </c>
      <c r="AY456" s="19" t="s">
        <v>122</v>
      </c>
      <c r="BE456" s="143">
        <f>IF(N456="základní",J456,0)</f>
        <v>0</v>
      </c>
      <c r="BF456" s="143">
        <f>IF(N456="snížená",J456,0)</f>
        <v>2480</v>
      </c>
      <c r="BG456" s="143">
        <f>IF(N456="zákl. přenesená",J456,0)</f>
        <v>0</v>
      </c>
      <c r="BH456" s="143">
        <f>IF(N456="sníž. přenesená",J456,0)</f>
        <v>0</v>
      </c>
      <c r="BI456" s="143">
        <f>IF(N456="nulová",J456,0)</f>
        <v>0</v>
      </c>
      <c r="BJ456" s="19" t="s">
        <v>131</v>
      </c>
      <c r="BK456" s="143">
        <f>ROUND(I456*H456,2)</f>
        <v>2480</v>
      </c>
      <c r="BL456" s="19" t="s">
        <v>130</v>
      </c>
      <c r="BM456" s="142" t="s">
        <v>787</v>
      </c>
    </row>
    <row r="457" spans="1:65" s="2" customFormat="1" ht="16.5" customHeight="1">
      <c r="A457" s="31"/>
      <c r="B457" s="131"/>
      <c r="C457" s="176" t="s">
        <v>788</v>
      </c>
      <c r="D457" s="176" t="s">
        <v>308</v>
      </c>
      <c r="E457" s="177" t="s">
        <v>789</v>
      </c>
      <c r="F457" s="178" t="s">
        <v>790</v>
      </c>
      <c r="G457" s="179" t="s">
        <v>351</v>
      </c>
      <c r="H457" s="180">
        <v>2</v>
      </c>
      <c r="I457" s="181">
        <v>2330</v>
      </c>
      <c r="J457" s="181">
        <f>ROUND(I457*H457,2)</f>
        <v>4660</v>
      </c>
      <c r="K457" s="178" t="s">
        <v>129</v>
      </c>
      <c r="L457" s="182"/>
      <c r="M457" s="183" t="s">
        <v>3</v>
      </c>
      <c r="N457" s="184" t="s">
        <v>41</v>
      </c>
      <c r="O457" s="140">
        <v>0</v>
      </c>
      <c r="P457" s="140">
        <f>O457*H457</f>
        <v>0</v>
      </c>
      <c r="Q457" s="140">
        <v>0.02</v>
      </c>
      <c r="R457" s="140">
        <f>Q457*H457</f>
        <v>0.04</v>
      </c>
      <c r="S457" s="140">
        <v>0</v>
      </c>
      <c r="T457" s="141">
        <f>S457*H457</f>
        <v>0</v>
      </c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R457" s="142" t="s">
        <v>311</v>
      </c>
      <c r="AT457" s="142" t="s">
        <v>308</v>
      </c>
      <c r="AU457" s="142" t="s">
        <v>131</v>
      </c>
      <c r="AY457" s="19" t="s">
        <v>122</v>
      </c>
      <c r="BE457" s="143">
        <f>IF(N457="základní",J457,0)</f>
        <v>0</v>
      </c>
      <c r="BF457" s="143">
        <f>IF(N457="snížená",J457,0)</f>
        <v>4660</v>
      </c>
      <c r="BG457" s="143">
        <f>IF(N457="zákl. přenesená",J457,0)</f>
        <v>0</v>
      </c>
      <c r="BH457" s="143">
        <f>IF(N457="sníž. přenesená",J457,0)</f>
        <v>0</v>
      </c>
      <c r="BI457" s="143">
        <f>IF(N457="nulová",J457,0)</f>
        <v>0</v>
      </c>
      <c r="BJ457" s="19" t="s">
        <v>131</v>
      </c>
      <c r="BK457" s="143">
        <f>ROUND(I457*H457,2)</f>
        <v>4660</v>
      </c>
      <c r="BL457" s="19" t="s">
        <v>130</v>
      </c>
      <c r="BM457" s="142" t="s">
        <v>791</v>
      </c>
    </row>
    <row r="458" spans="1:65" s="2" customFormat="1" ht="16.5" customHeight="1">
      <c r="A458" s="31"/>
      <c r="B458" s="131"/>
      <c r="C458" s="132" t="s">
        <v>792</v>
      </c>
      <c r="D458" s="132" t="s">
        <v>125</v>
      </c>
      <c r="E458" s="133" t="s">
        <v>793</v>
      </c>
      <c r="F458" s="134" t="s">
        <v>794</v>
      </c>
      <c r="G458" s="135" t="s">
        <v>351</v>
      </c>
      <c r="H458" s="136">
        <v>5</v>
      </c>
      <c r="I458" s="137">
        <v>161</v>
      </c>
      <c r="J458" s="137">
        <f>ROUND(I458*H458,2)</f>
        <v>805</v>
      </c>
      <c r="K458" s="134" t="s">
        <v>129</v>
      </c>
      <c r="L458" s="32"/>
      <c r="M458" s="138" t="s">
        <v>3</v>
      </c>
      <c r="N458" s="139" t="s">
        <v>41</v>
      </c>
      <c r="O458" s="140">
        <v>0.3</v>
      </c>
      <c r="P458" s="140">
        <f>O458*H458</f>
        <v>1.5</v>
      </c>
      <c r="Q458" s="140">
        <v>0</v>
      </c>
      <c r="R458" s="140">
        <f>Q458*H458</f>
        <v>0</v>
      </c>
      <c r="S458" s="140">
        <v>0</v>
      </c>
      <c r="T458" s="141">
        <f>S458*H458</f>
        <v>0</v>
      </c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R458" s="142" t="s">
        <v>130</v>
      </c>
      <c r="AT458" s="142" t="s">
        <v>125</v>
      </c>
      <c r="AU458" s="142" t="s">
        <v>131</v>
      </c>
      <c r="AY458" s="19" t="s">
        <v>122</v>
      </c>
      <c r="BE458" s="143">
        <f>IF(N458="základní",J458,0)</f>
        <v>0</v>
      </c>
      <c r="BF458" s="143">
        <f>IF(N458="snížená",J458,0)</f>
        <v>805</v>
      </c>
      <c r="BG458" s="143">
        <f>IF(N458="zákl. přenesená",J458,0)</f>
        <v>0</v>
      </c>
      <c r="BH458" s="143">
        <f>IF(N458="sníž. přenesená",J458,0)</f>
        <v>0</v>
      </c>
      <c r="BI458" s="143">
        <f>IF(N458="nulová",J458,0)</f>
        <v>0</v>
      </c>
      <c r="BJ458" s="19" t="s">
        <v>131</v>
      </c>
      <c r="BK458" s="143">
        <f>ROUND(I458*H458,2)</f>
        <v>805</v>
      </c>
      <c r="BL458" s="19" t="s">
        <v>130</v>
      </c>
      <c r="BM458" s="142" t="s">
        <v>795</v>
      </c>
    </row>
    <row r="459" spans="1:65" s="2" customFormat="1" ht="10.199999999999999">
      <c r="A459" s="31"/>
      <c r="B459" s="32"/>
      <c r="C459" s="31"/>
      <c r="D459" s="144" t="s">
        <v>133</v>
      </c>
      <c r="E459" s="31"/>
      <c r="F459" s="145" t="s">
        <v>796</v>
      </c>
      <c r="G459" s="31"/>
      <c r="H459" s="31"/>
      <c r="I459" s="31"/>
      <c r="J459" s="31"/>
      <c r="K459" s="31"/>
      <c r="L459" s="32"/>
      <c r="M459" s="146"/>
      <c r="N459" s="147"/>
      <c r="O459" s="52"/>
      <c r="P459" s="52"/>
      <c r="Q459" s="52"/>
      <c r="R459" s="52"/>
      <c r="S459" s="52"/>
      <c r="T459" s="53"/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T459" s="19" t="s">
        <v>133</v>
      </c>
      <c r="AU459" s="19" t="s">
        <v>131</v>
      </c>
    </row>
    <row r="460" spans="1:65" s="2" customFormat="1" ht="16.5" customHeight="1">
      <c r="A460" s="31"/>
      <c r="B460" s="131"/>
      <c r="C460" s="132" t="s">
        <v>797</v>
      </c>
      <c r="D460" s="132" t="s">
        <v>125</v>
      </c>
      <c r="E460" s="133" t="s">
        <v>798</v>
      </c>
      <c r="F460" s="134" t="s">
        <v>799</v>
      </c>
      <c r="G460" s="135" t="s">
        <v>351</v>
      </c>
      <c r="H460" s="136">
        <v>5</v>
      </c>
      <c r="I460" s="137">
        <v>88.2</v>
      </c>
      <c r="J460" s="137">
        <f>ROUND(I460*H460,2)</f>
        <v>441</v>
      </c>
      <c r="K460" s="134" t="s">
        <v>129</v>
      </c>
      <c r="L460" s="32"/>
      <c r="M460" s="138" t="s">
        <v>3</v>
      </c>
      <c r="N460" s="139" t="s">
        <v>41</v>
      </c>
      <c r="O460" s="140">
        <v>0.186</v>
      </c>
      <c r="P460" s="140">
        <f>O460*H460</f>
        <v>0.92999999999999994</v>
      </c>
      <c r="Q460" s="140">
        <v>0</v>
      </c>
      <c r="R460" s="140">
        <f>Q460*H460</f>
        <v>0</v>
      </c>
      <c r="S460" s="140">
        <v>4.4999999999999999E-4</v>
      </c>
      <c r="T460" s="141">
        <f>S460*H460</f>
        <v>2.2499999999999998E-3</v>
      </c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R460" s="142" t="s">
        <v>130</v>
      </c>
      <c r="AT460" s="142" t="s">
        <v>125</v>
      </c>
      <c r="AU460" s="142" t="s">
        <v>131</v>
      </c>
      <c r="AY460" s="19" t="s">
        <v>122</v>
      </c>
      <c r="BE460" s="143">
        <f>IF(N460="základní",J460,0)</f>
        <v>0</v>
      </c>
      <c r="BF460" s="143">
        <f>IF(N460="snížená",J460,0)</f>
        <v>441</v>
      </c>
      <c r="BG460" s="143">
        <f>IF(N460="zákl. přenesená",J460,0)</f>
        <v>0</v>
      </c>
      <c r="BH460" s="143">
        <f>IF(N460="sníž. přenesená",J460,0)</f>
        <v>0</v>
      </c>
      <c r="BI460" s="143">
        <f>IF(N460="nulová",J460,0)</f>
        <v>0</v>
      </c>
      <c r="BJ460" s="19" t="s">
        <v>131</v>
      </c>
      <c r="BK460" s="143">
        <f>ROUND(I460*H460,2)</f>
        <v>441</v>
      </c>
      <c r="BL460" s="19" t="s">
        <v>130</v>
      </c>
      <c r="BM460" s="142" t="s">
        <v>800</v>
      </c>
    </row>
    <row r="461" spans="1:65" s="2" customFormat="1" ht="10.199999999999999">
      <c r="A461" s="31"/>
      <c r="B461" s="32"/>
      <c r="C461" s="31"/>
      <c r="D461" s="144" t="s">
        <v>133</v>
      </c>
      <c r="E461" s="31"/>
      <c r="F461" s="145" t="s">
        <v>801</v>
      </c>
      <c r="G461" s="31"/>
      <c r="H461" s="31"/>
      <c r="I461" s="31"/>
      <c r="J461" s="31"/>
      <c r="K461" s="31"/>
      <c r="L461" s="32"/>
      <c r="M461" s="146"/>
      <c r="N461" s="147"/>
      <c r="O461" s="52"/>
      <c r="P461" s="52"/>
      <c r="Q461" s="52"/>
      <c r="R461" s="52"/>
      <c r="S461" s="52"/>
      <c r="T461" s="53"/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T461" s="19" t="s">
        <v>133</v>
      </c>
      <c r="AU461" s="19" t="s">
        <v>131</v>
      </c>
    </row>
    <row r="462" spans="1:65" s="2" customFormat="1" ht="24.15" customHeight="1">
      <c r="A462" s="31"/>
      <c r="B462" s="131"/>
      <c r="C462" s="132" t="s">
        <v>802</v>
      </c>
      <c r="D462" s="132" t="s">
        <v>125</v>
      </c>
      <c r="E462" s="133" t="s">
        <v>803</v>
      </c>
      <c r="F462" s="134" t="s">
        <v>804</v>
      </c>
      <c r="G462" s="135" t="s">
        <v>169</v>
      </c>
      <c r="H462" s="136">
        <v>62</v>
      </c>
      <c r="I462" s="137">
        <v>25.7</v>
      </c>
      <c r="J462" s="137">
        <f>ROUND(I462*H462,2)</f>
        <v>1593.4</v>
      </c>
      <c r="K462" s="134" t="s">
        <v>767</v>
      </c>
      <c r="L462" s="32"/>
      <c r="M462" s="138" t="s">
        <v>3</v>
      </c>
      <c r="N462" s="139" t="s">
        <v>41</v>
      </c>
      <c r="O462" s="140">
        <v>5.5E-2</v>
      </c>
      <c r="P462" s="140">
        <f>O462*H462</f>
        <v>3.41</v>
      </c>
      <c r="Q462" s="140">
        <v>0</v>
      </c>
      <c r="R462" s="140">
        <f>Q462*H462</f>
        <v>0</v>
      </c>
      <c r="S462" s="140">
        <v>0</v>
      </c>
      <c r="T462" s="141">
        <f>S462*H462</f>
        <v>0</v>
      </c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R462" s="142" t="s">
        <v>130</v>
      </c>
      <c r="AT462" s="142" t="s">
        <v>125</v>
      </c>
      <c r="AU462" s="142" t="s">
        <v>131</v>
      </c>
      <c r="AY462" s="19" t="s">
        <v>122</v>
      </c>
      <c r="BE462" s="143">
        <f>IF(N462="základní",J462,0)</f>
        <v>0</v>
      </c>
      <c r="BF462" s="143">
        <f>IF(N462="snížená",J462,0)</f>
        <v>1593.4</v>
      </c>
      <c r="BG462" s="143">
        <f>IF(N462="zákl. přenesená",J462,0)</f>
        <v>0</v>
      </c>
      <c r="BH462" s="143">
        <f>IF(N462="sníž. přenesená",J462,0)</f>
        <v>0</v>
      </c>
      <c r="BI462" s="143">
        <f>IF(N462="nulová",J462,0)</f>
        <v>0</v>
      </c>
      <c r="BJ462" s="19" t="s">
        <v>131</v>
      </c>
      <c r="BK462" s="143">
        <f>ROUND(I462*H462,2)</f>
        <v>1593.4</v>
      </c>
      <c r="BL462" s="19" t="s">
        <v>130</v>
      </c>
      <c r="BM462" s="142" t="s">
        <v>805</v>
      </c>
    </row>
    <row r="463" spans="1:65" s="2" customFormat="1" ht="10.199999999999999">
      <c r="A463" s="31"/>
      <c r="B463" s="32"/>
      <c r="C463" s="31"/>
      <c r="D463" s="144" t="s">
        <v>133</v>
      </c>
      <c r="E463" s="31"/>
      <c r="F463" s="145" t="s">
        <v>806</v>
      </c>
      <c r="G463" s="31"/>
      <c r="H463" s="31"/>
      <c r="I463" s="31"/>
      <c r="J463" s="31"/>
      <c r="K463" s="31"/>
      <c r="L463" s="32"/>
      <c r="M463" s="146"/>
      <c r="N463" s="147"/>
      <c r="O463" s="52"/>
      <c r="P463" s="52"/>
      <c r="Q463" s="52"/>
      <c r="R463" s="52"/>
      <c r="S463" s="52"/>
      <c r="T463" s="53"/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T463" s="19" t="s">
        <v>133</v>
      </c>
      <c r="AU463" s="19" t="s">
        <v>131</v>
      </c>
    </row>
    <row r="464" spans="1:65" s="2" customFormat="1" ht="16.5" customHeight="1">
      <c r="A464" s="31"/>
      <c r="B464" s="131"/>
      <c r="C464" s="176" t="s">
        <v>807</v>
      </c>
      <c r="D464" s="176" t="s">
        <v>308</v>
      </c>
      <c r="E464" s="177" t="s">
        <v>808</v>
      </c>
      <c r="F464" s="178" t="s">
        <v>809</v>
      </c>
      <c r="G464" s="179" t="s">
        <v>169</v>
      </c>
      <c r="H464" s="180">
        <v>62</v>
      </c>
      <c r="I464" s="181">
        <v>171</v>
      </c>
      <c r="J464" s="181">
        <f>ROUND(I464*H464,2)</f>
        <v>10602</v>
      </c>
      <c r="K464" s="178" t="s">
        <v>767</v>
      </c>
      <c r="L464" s="182"/>
      <c r="M464" s="183" t="s">
        <v>3</v>
      </c>
      <c r="N464" s="184" t="s">
        <v>41</v>
      </c>
      <c r="O464" s="140">
        <v>0</v>
      </c>
      <c r="P464" s="140">
        <f>O464*H464</f>
        <v>0</v>
      </c>
      <c r="Q464" s="140">
        <v>2.7E-4</v>
      </c>
      <c r="R464" s="140">
        <f>Q464*H464</f>
        <v>1.6740000000000001E-2</v>
      </c>
      <c r="S464" s="140">
        <v>0</v>
      </c>
      <c r="T464" s="141">
        <f>S464*H464</f>
        <v>0</v>
      </c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R464" s="142" t="s">
        <v>311</v>
      </c>
      <c r="AT464" s="142" t="s">
        <v>308</v>
      </c>
      <c r="AU464" s="142" t="s">
        <v>131</v>
      </c>
      <c r="AY464" s="19" t="s">
        <v>122</v>
      </c>
      <c r="BE464" s="143">
        <f>IF(N464="základní",J464,0)</f>
        <v>0</v>
      </c>
      <c r="BF464" s="143">
        <f>IF(N464="snížená",J464,0)</f>
        <v>10602</v>
      </c>
      <c r="BG464" s="143">
        <f>IF(N464="zákl. přenesená",J464,0)</f>
        <v>0</v>
      </c>
      <c r="BH464" s="143">
        <f>IF(N464="sníž. přenesená",J464,0)</f>
        <v>0</v>
      </c>
      <c r="BI464" s="143">
        <f>IF(N464="nulová",J464,0)</f>
        <v>0</v>
      </c>
      <c r="BJ464" s="19" t="s">
        <v>131</v>
      </c>
      <c r="BK464" s="143">
        <f>ROUND(I464*H464,2)</f>
        <v>10602</v>
      </c>
      <c r="BL464" s="19" t="s">
        <v>130</v>
      </c>
      <c r="BM464" s="142" t="s">
        <v>810</v>
      </c>
    </row>
    <row r="465" spans="1:65" s="2" customFormat="1" ht="16.5" customHeight="1">
      <c r="A465" s="31"/>
      <c r="B465" s="131"/>
      <c r="C465" s="132" t="s">
        <v>811</v>
      </c>
      <c r="D465" s="132" t="s">
        <v>125</v>
      </c>
      <c r="E465" s="133" t="s">
        <v>812</v>
      </c>
      <c r="F465" s="134" t="s">
        <v>813</v>
      </c>
      <c r="G465" s="135" t="s">
        <v>351</v>
      </c>
      <c r="H465" s="136">
        <v>6</v>
      </c>
      <c r="I465" s="137">
        <v>31.8</v>
      </c>
      <c r="J465" s="137">
        <f>ROUND(I465*H465,2)</f>
        <v>190.8</v>
      </c>
      <c r="K465" s="134" t="s">
        <v>129</v>
      </c>
      <c r="L465" s="32"/>
      <c r="M465" s="138" t="s">
        <v>3</v>
      </c>
      <c r="N465" s="139" t="s">
        <v>41</v>
      </c>
      <c r="O465" s="140">
        <v>0.05</v>
      </c>
      <c r="P465" s="140">
        <f>O465*H465</f>
        <v>0.30000000000000004</v>
      </c>
      <c r="Q465" s="140">
        <v>0</v>
      </c>
      <c r="R465" s="140">
        <f>Q465*H465</f>
        <v>0</v>
      </c>
      <c r="S465" s="140">
        <v>2.4E-2</v>
      </c>
      <c r="T465" s="141">
        <f>S465*H465</f>
        <v>0.14400000000000002</v>
      </c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R465" s="142" t="s">
        <v>130</v>
      </c>
      <c r="AT465" s="142" t="s">
        <v>125</v>
      </c>
      <c r="AU465" s="142" t="s">
        <v>131</v>
      </c>
      <c r="AY465" s="19" t="s">
        <v>122</v>
      </c>
      <c r="BE465" s="143">
        <f>IF(N465="základní",J465,0)</f>
        <v>0</v>
      </c>
      <c r="BF465" s="143">
        <f>IF(N465="snížená",J465,0)</f>
        <v>190.8</v>
      </c>
      <c r="BG465" s="143">
        <f>IF(N465="zákl. přenesená",J465,0)</f>
        <v>0</v>
      </c>
      <c r="BH465" s="143">
        <f>IF(N465="sníž. přenesená",J465,0)</f>
        <v>0</v>
      </c>
      <c r="BI465" s="143">
        <f>IF(N465="nulová",J465,0)</f>
        <v>0</v>
      </c>
      <c r="BJ465" s="19" t="s">
        <v>131</v>
      </c>
      <c r="BK465" s="143">
        <f>ROUND(I465*H465,2)</f>
        <v>190.8</v>
      </c>
      <c r="BL465" s="19" t="s">
        <v>130</v>
      </c>
      <c r="BM465" s="142" t="s">
        <v>814</v>
      </c>
    </row>
    <row r="466" spans="1:65" s="2" customFormat="1" ht="10.199999999999999">
      <c r="A466" s="31"/>
      <c r="B466" s="32"/>
      <c r="C466" s="31"/>
      <c r="D466" s="144" t="s">
        <v>133</v>
      </c>
      <c r="E466" s="31"/>
      <c r="F466" s="145" t="s">
        <v>815</v>
      </c>
      <c r="G466" s="31"/>
      <c r="H466" s="31"/>
      <c r="I466" s="31"/>
      <c r="J466" s="31"/>
      <c r="K466" s="31"/>
      <c r="L466" s="32"/>
      <c r="M466" s="146"/>
      <c r="N466" s="147"/>
      <c r="O466" s="52"/>
      <c r="P466" s="52"/>
      <c r="Q466" s="52"/>
      <c r="R466" s="52"/>
      <c r="S466" s="52"/>
      <c r="T466" s="53"/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T466" s="19" t="s">
        <v>133</v>
      </c>
      <c r="AU466" s="19" t="s">
        <v>131</v>
      </c>
    </row>
    <row r="467" spans="1:65" s="2" customFormat="1" ht="24.15" customHeight="1">
      <c r="A467" s="31"/>
      <c r="B467" s="131"/>
      <c r="C467" s="132" t="s">
        <v>816</v>
      </c>
      <c r="D467" s="132" t="s">
        <v>125</v>
      </c>
      <c r="E467" s="133" t="s">
        <v>817</v>
      </c>
      <c r="F467" s="134" t="s">
        <v>818</v>
      </c>
      <c r="G467" s="135" t="s">
        <v>351</v>
      </c>
      <c r="H467" s="136">
        <v>2</v>
      </c>
      <c r="I467" s="137">
        <v>261</v>
      </c>
      <c r="J467" s="137">
        <f>ROUND(I467*H467,2)</f>
        <v>522</v>
      </c>
      <c r="K467" s="134" t="s">
        <v>129</v>
      </c>
      <c r="L467" s="32"/>
      <c r="M467" s="138" t="s">
        <v>3</v>
      </c>
      <c r="N467" s="139" t="s">
        <v>41</v>
      </c>
      <c r="O467" s="140">
        <v>0.57699999999999996</v>
      </c>
      <c r="P467" s="140">
        <f>O467*H467</f>
        <v>1.1539999999999999</v>
      </c>
      <c r="Q467" s="140">
        <v>0</v>
      </c>
      <c r="R467" s="140">
        <f>Q467*H467</f>
        <v>0</v>
      </c>
      <c r="S467" s="140">
        <v>0</v>
      </c>
      <c r="T467" s="141">
        <f>S467*H467</f>
        <v>0</v>
      </c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R467" s="142" t="s">
        <v>130</v>
      </c>
      <c r="AT467" s="142" t="s">
        <v>125</v>
      </c>
      <c r="AU467" s="142" t="s">
        <v>131</v>
      </c>
      <c r="AY467" s="19" t="s">
        <v>122</v>
      </c>
      <c r="BE467" s="143">
        <f>IF(N467="základní",J467,0)</f>
        <v>0</v>
      </c>
      <c r="BF467" s="143">
        <f>IF(N467="snížená",J467,0)</f>
        <v>522</v>
      </c>
      <c r="BG467" s="143">
        <f>IF(N467="zákl. přenesená",J467,0)</f>
        <v>0</v>
      </c>
      <c r="BH467" s="143">
        <f>IF(N467="sníž. přenesená",J467,0)</f>
        <v>0</v>
      </c>
      <c r="BI467" s="143">
        <f>IF(N467="nulová",J467,0)</f>
        <v>0</v>
      </c>
      <c r="BJ467" s="19" t="s">
        <v>131</v>
      </c>
      <c r="BK467" s="143">
        <f>ROUND(I467*H467,2)</f>
        <v>522</v>
      </c>
      <c r="BL467" s="19" t="s">
        <v>130</v>
      </c>
      <c r="BM467" s="142" t="s">
        <v>819</v>
      </c>
    </row>
    <row r="468" spans="1:65" s="2" customFormat="1" ht="10.199999999999999">
      <c r="A468" s="31"/>
      <c r="B468" s="32"/>
      <c r="C468" s="31"/>
      <c r="D468" s="144" t="s">
        <v>133</v>
      </c>
      <c r="E468" s="31"/>
      <c r="F468" s="145" t="s">
        <v>820</v>
      </c>
      <c r="G468" s="31"/>
      <c r="H468" s="31"/>
      <c r="I468" s="31"/>
      <c r="J468" s="31"/>
      <c r="K468" s="31"/>
      <c r="L468" s="32"/>
      <c r="M468" s="146"/>
      <c r="N468" s="147"/>
      <c r="O468" s="52"/>
      <c r="P468" s="52"/>
      <c r="Q468" s="52"/>
      <c r="R468" s="52"/>
      <c r="S468" s="52"/>
      <c r="T468" s="53"/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T468" s="19" t="s">
        <v>133</v>
      </c>
      <c r="AU468" s="19" t="s">
        <v>131</v>
      </c>
    </row>
    <row r="469" spans="1:65" s="2" customFormat="1" ht="16.5" customHeight="1">
      <c r="A469" s="31"/>
      <c r="B469" s="131"/>
      <c r="C469" s="176" t="s">
        <v>821</v>
      </c>
      <c r="D469" s="176" t="s">
        <v>308</v>
      </c>
      <c r="E469" s="177" t="s">
        <v>822</v>
      </c>
      <c r="F469" s="178" t="s">
        <v>823</v>
      </c>
      <c r="G469" s="179" t="s">
        <v>824</v>
      </c>
      <c r="H469" s="180">
        <v>2</v>
      </c>
      <c r="I469" s="181">
        <v>1218</v>
      </c>
      <c r="J469" s="181">
        <f>ROUND(I469*H469,2)</f>
        <v>2436</v>
      </c>
      <c r="K469" s="178" t="s">
        <v>3</v>
      </c>
      <c r="L469" s="182"/>
      <c r="M469" s="183" t="s">
        <v>3</v>
      </c>
      <c r="N469" s="184" t="s">
        <v>41</v>
      </c>
      <c r="O469" s="140">
        <v>0</v>
      </c>
      <c r="P469" s="140">
        <f>O469*H469</f>
        <v>0</v>
      </c>
      <c r="Q469" s="140">
        <v>0</v>
      </c>
      <c r="R469" s="140">
        <f>Q469*H469</f>
        <v>0</v>
      </c>
      <c r="S469" s="140">
        <v>0</v>
      </c>
      <c r="T469" s="141">
        <f>S469*H469</f>
        <v>0</v>
      </c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R469" s="142" t="s">
        <v>311</v>
      </c>
      <c r="AT469" s="142" t="s">
        <v>308</v>
      </c>
      <c r="AU469" s="142" t="s">
        <v>131</v>
      </c>
      <c r="AY469" s="19" t="s">
        <v>122</v>
      </c>
      <c r="BE469" s="143">
        <f>IF(N469="základní",J469,0)</f>
        <v>0</v>
      </c>
      <c r="BF469" s="143">
        <f>IF(N469="snížená",J469,0)</f>
        <v>2436</v>
      </c>
      <c r="BG469" s="143">
        <f>IF(N469="zákl. přenesená",J469,0)</f>
        <v>0</v>
      </c>
      <c r="BH469" s="143">
        <f>IF(N469="sníž. přenesená",J469,0)</f>
        <v>0</v>
      </c>
      <c r="BI469" s="143">
        <f>IF(N469="nulová",J469,0)</f>
        <v>0</v>
      </c>
      <c r="BJ469" s="19" t="s">
        <v>131</v>
      </c>
      <c r="BK469" s="143">
        <f>ROUND(I469*H469,2)</f>
        <v>2436</v>
      </c>
      <c r="BL469" s="19" t="s">
        <v>130</v>
      </c>
      <c r="BM469" s="142" t="s">
        <v>825</v>
      </c>
    </row>
    <row r="470" spans="1:65" s="2" customFormat="1" ht="16.5" customHeight="1">
      <c r="A470" s="31"/>
      <c r="B470" s="131"/>
      <c r="C470" s="132" t="s">
        <v>826</v>
      </c>
      <c r="D470" s="132" t="s">
        <v>125</v>
      </c>
      <c r="E470" s="133" t="s">
        <v>827</v>
      </c>
      <c r="F470" s="134" t="s">
        <v>828</v>
      </c>
      <c r="G470" s="135" t="s">
        <v>351</v>
      </c>
      <c r="H470" s="136">
        <v>6</v>
      </c>
      <c r="I470" s="137">
        <v>115</v>
      </c>
      <c r="J470" s="137">
        <f>ROUND(I470*H470,2)</f>
        <v>690</v>
      </c>
      <c r="K470" s="134" t="s">
        <v>129</v>
      </c>
      <c r="L470" s="32"/>
      <c r="M470" s="138" t="s">
        <v>3</v>
      </c>
      <c r="N470" s="139" t="s">
        <v>41</v>
      </c>
      <c r="O470" s="140">
        <v>0.24299999999999999</v>
      </c>
      <c r="P470" s="140">
        <f>O470*H470</f>
        <v>1.458</v>
      </c>
      <c r="Q470" s="140">
        <v>0</v>
      </c>
      <c r="R470" s="140">
        <f>Q470*H470</f>
        <v>0</v>
      </c>
      <c r="S470" s="140">
        <v>0</v>
      </c>
      <c r="T470" s="141">
        <f>S470*H470</f>
        <v>0</v>
      </c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R470" s="142" t="s">
        <v>130</v>
      </c>
      <c r="AT470" s="142" t="s">
        <v>125</v>
      </c>
      <c r="AU470" s="142" t="s">
        <v>131</v>
      </c>
      <c r="AY470" s="19" t="s">
        <v>122</v>
      </c>
      <c r="BE470" s="143">
        <f>IF(N470="základní",J470,0)</f>
        <v>0</v>
      </c>
      <c r="BF470" s="143">
        <f>IF(N470="snížená",J470,0)</f>
        <v>690</v>
      </c>
      <c r="BG470" s="143">
        <f>IF(N470="zákl. přenesená",J470,0)</f>
        <v>0</v>
      </c>
      <c r="BH470" s="143">
        <f>IF(N470="sníž. přenesená",J470,0)</f>
        <v>0</v>
      </c>
      <c r="BI470" s="143">
        <f>IF(N470="nulová",J470,0)</f>
        <v>0</v>
      </c>
      <c r="BJ470" s="19" t="s">
        <v>131</v>
      </c>
      <c r="BK470" s="143">
        <f>ROUND(I470*H470,2)</f>
        <v>690</v>
      </c>
      <c r="BL470" s="19" t="s">
        <v>130</v>
      </c>
      <c r="BM470" s="142" t="s">
        <v>829</v>
      </c>
    </row>
    <row r="471" spans="1:65" s="2" customFormat="1" ht="10.199999999999999">
      <c r="A471" s="31"/>
      <c r="B471" s="32"/>
      <c r="C471" s="31"/>
      <c r="D471" s="144" t="s">
        <v>133</v>
      </c>
      <c r="E471" s="31"/>
      <c r="F471" s="145" t="s">
        <v>830</v>
      </c>
      <c r="G471" s="31"/>
      <c r="H471" s="31"/>
      <c r="I471" s="31"/>
      <c r="J471" s="31"/>
      <c r="K471" s="31"/>
      <c r="L471" s="32"/>
      <c r="M471" s="146"/>
      <c r="N471" s="147"/>
      <c r="O471" s="52"/>
      <c r="P471" s="52"/>
      <c r="Q471" s="52"/>
      <c r="R471" s="52"/>
      <c r="S471" s="52"/>
      <c r="T471" s="53"/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T471" s="19" t="s">
        <v>133</v>
      </c>
      <c r="AU471" s="19" t="s">
        <v>131</v>
      </c>
    </row>
    <row r="472" spans="1:65" s="2" customFormat="1" ht="16.5" customHeight="1">
      <c r="A472" s="31"/>
      <c r="B472" s="131"/>
      <c r="C472" s="176" t="s">
        <v>831</v>
      </c>
      <c r="D472" s="176" t="s">
        <v>308</v>
      </c>
      <c r="E472" s="177" t="s">
        <v>832</v>
      </c>
      <c r="F472" s="178" t="s">
        <v>833</v>
      </c>
      <c r="G472" s="179" t="s">
        <v>351</v>
      </c>
      <c r="H472" s="180">
        <v>2</v>
      </c>
      <c r="I472" s="181">
        <v>95.7</v>
      </c>
      <c r="J472" s="181">
        <f>ROUND(I472*H472,2)</f>
        <v>191.4</v>
      </c>
      <c r="K472" s="178" t="s">
        <v>129</v>
      </c>
      <c r="L472" s="182"/>
      <c r="M472" s="183" t="s">
        <v>3</v>
      </c>
      <c r="N472" s="184" t="s">
        <v>41</v>
      </c>
      <c r="O472" s="140">
        <v>0</v>
      </c>
      <c r="P472" s="140">
        <f>O472*H472</f>
        <v>0</v>
      </c>
      <c r="Q472" s="140">
        <v>9.2000000000000003E-4</v>
      </c>
      <c r="R472" s="140">
        <f>Q472*H472</f>
        <v>1.8400000000000001E-3</v>
      </c>
      <c r="S472" s="140">
        <v>0</v>
      </c>
      <c r="T472" s="141">
        <f>S472*H472</f>
        <v>0</v>
      </c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R472" s="142" t="s">
        <v>311</v>
      </c>
      <c r="AT472" s="142" t="s">
        <v>308</v>
      </c>
      <c r="AU472" s="142" t="s">
        <v>131</v>
      </c>
      <c r="AY472" s="19" t="s">
        <v>122</v>
      </c>
      <c r="BE472" s="143">
        <f>IF(N472="základní",J472,0)</f>
        <v>0</v>
      </c>
      <c r="BF472" s="143">
        <f>IF(N472="snížená",J472,0)</f>
        <v>191.4</v>
      </c>
      <c r="BG472" s="143">
        <f>IF(N472="zákl. přenesená",J472,0)</f>
        <v>0</v>
      </c>
      <c r="BH472" s="143">
        <f>IF(N472="sníž. přenesená",J472,0)</f>
        <v>0</v>
      </c>
      <c r="BI472" s="143">
        <f>IF(N472="nulová",J472,0)</f>
        <v>0</v>
      </c>
      <c r="BJ472" s="19" t="s">
        <v>131</v>
      </c>
      <c r="BK472" s="143">
        <f>ROUND(I472*H472,2)</f>
        <v>191.4</v>
      </c>
      <c r="BL472" s="19" t="s">
        <v>130</v>
      </c>
      <c r="BM472" s="142" t="s">
        <v>834</v>
      </c>
    </row>
    <row r="473" spans="1:65" s="2" customFormat="1" ht="16.5" customHeight="1">
      <c r="A473" s="31"/>
      <c r="B473" s="131"/>
      <c r="C473" s="176" t="s">
        <v>835</v>
      </c>
      <c r="D473" s="176" t="s">
        <v>308</v>
      </c>
      <c r="E473" s="177" t="s">
        <v>836</v>
      </c>
      <c r="F473" s="178" t="s">
        <v>837</v>
      </c>
      <c r="G473" s="179" t="s">
        <v>351</v>
      </c>
      <c r="H473" s="180">
        <v>1</v>
      </c>
      <c r="I473" s="181">
        <v>99.4</v>
      </c>
      <c r="J473" s="181">
        <f>ROUND(I473*H473,2)</f>
        <v>99.4</v>
      </c>
      <c r="K473" s="178" t="s">
        <v>129</v>
      </c>
      <c r="L473" s="182"/>
      <c r="M473" s="183" t="s">
        <v>3</v>
      </c>
      <c r="N473" s="184" t="s">
        <v>41</v>
      </c>
      <c r="O473" s="140">
        <v>0</v>
      </c>
      <c r="P473" s="140">
        <f>O473*H473</f>
        <v>0</v>
      </c>
      <c r="Q473" s="140">
        <v>1.08E-3</v>
      </c>
      <c r="R473" s="140">
        <f>Q473*H473</f>
        <v>1.08E-3</v>
      </c>
      <c r="S473" s="140">
        <v>0</v>
      </c>
      <c r="T473" s="141">
        <f>S473*H473</f>
        <v>0</v>
      </c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R473" s="142" t="s">
        <v>311</v>
      </c>
      <c r="AT473" s="142" t="s">
        <v>308</v>
      </c>
      <c r="AU473" s="142" t="s">
        <v>131</v>
      </c>
      <c r="AY473" s="19" t="s">
        <v>122</v>
      </c>
      <c r="BE473" s="143">
        <f>IF(N473="základní",J473,0)</f>
        <v>0</v>
      </c>
      <c r="BF473" s="143">
        <f>IF(N473="snížená",J473,0)</f>
        <v>99.4</v>
      </c>
      <c r="BG473" s="143">
        <f>IF(N473="zákl. přenesená",J473,0)</f>
        <v>0</v>
      </c>
      <c r="BH473" s="143">
        <f>IF(N473="sníž. přenesená",J473,0)</f>
        <v>0</v>
      </c>
      <c r="BI473" s="143">
        <f>IF(N473="nulová",J473,0)</f>
        <v>0</v>
      </c>
      <c r="BJ473" s="19" t="s">
        <v>131</v>
      </c>
      <c r="BK473" s="143">
        <f>ROUND(I473*H473,2)</f>
        <v>99.4</v>
      </c>
      <c r="BL473" s="19" t="s">
        <v>130</v>
      </c>
      <c r="BM473" s="142" t="s">
        <v>838</v>
      </c>
    </row>
    <row r="474" spans="1:65" s="2" customFormat="1" ht="16.5" customHeight="1">
      <c r="A474" s="31"/>
      <c r="B474" s="131"/>
      <c r="C474" s="176" t="s">
        <v>839</v>
      </c>
      <c r="D474" s="176" t="s">
        <v>308</v>
      </c>
      <c r="E474" s="177" t="s">
        <v>840</v>
      </c>
      <c r="F474" s="178" t="s">
        <v>841</v>
      </c>
      <c r="G474" s="179" t="s">
        <v>351</v>
      </c>
      <c r="H474" s="180">
        <v>3</v>
      </c>
      <c r="I474" s="181">
        <v>111</v>
      </c>
      <c r="J474" s="181">
        <f>ROUND(I474*H474,2)</f>
        <v>333</v>
      </c>
      <c r="K474" s="178" t="s">
        <v>129</v>
      </c>
      <c r="L474" s="182"/>
      <c r="M474" s="183" t="s">
        <v>3</v>
      </c>
      <c r="N474" s="184" t="s">
        <v>41</v>
      </c>
      <c r="O474" s="140">
        <v>0</v>
      </c>
      <c r="P474" s="140">
        <f>O474*H474</f>
        <v>0</v>
      </c>
      <c r="Q474" s="140">
        <v>1.23E-3</v>
      </c>
      <c r="R474" s="140">
        <f>Q474*H474</f>
        <v>3.6899999999999997E-3</v>
      </c>
      <c r="S474" s="140">
        <v>0</v>
      </c>
      <c r="T474" s="141">
        <f>S474*H474</f>
        <v>0</v>
      </c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R474" s="142" t="s">
        <v>311</v>
      </c>
      <c r="AT474" s="142" t="s">
        <v>308</v>
      </c>
      <c r="AU474" s="142" t="s">
        <v>131</v>
      </c>
      <c r="AY474" s="19" t="s">
        <v>122</v>
      </c>
      <c r="BE474" s="143">
        <f>IF(N474="základní",J474,0)</f>
        <v>0</v>
      </c>
      <c r="BF474" s="143">
        <f>IF(N474="snížená",J474,0)</f>
        <v>333</v>
      </c>
      <c r="BG474" s="143">
        <f>IF(N474="zákl. přenesená",J474,0)</f>
        <v>0</v>
      </c>
      <c r="BH474" s="143">
        <f>IF(N474="sníž. přenesená",J474,0)</f>
        <v>0</v>
      </c>
      <c r="BI474" s="143">
        <f>IF(N474="nulová",J474,0)</f>
        <v>0</v>
      </c>
      <c r="BJ474" s="19" t="s">
        <v>131</v>
      </c>
      <c r="BK474" s="143">
        <f>ROUND(I474*H474,2)</f>
        <v>333</v>
      </c>
      <c r="BL474" s="19" t="s">
        <v>130</v>
      </c>
      <c r="BM474" s="142" t="s">
        <v>842</v>
      </c>
    </row>
    <row r="475" spans="1:65" s="2" customFormat="1" ht="16.5" customHeight="1">
      <c r="A475" s="31"/>
      <c r="B475" s="131"/>
      <c r="C475" s="132" t="s">
        <v>843</v>
      </c>
      <c r="D475" s="132" t="s">
        <v>125</v>
      </c>
      <c r="E475" s="133" t="s">
        <v>844</v>
      </c>
      <c r="F475" s="134" t="s">
        <v>845</v>
      </c>
      <c r="G475" s="135" t="s">
        <v>351</v>
      </c>
      <c r="H475" s="136">
        <v>1</v>
      </c>
      <c r="I475" s="137">
        <v>4213</v>
      </c>
      <c r="J475" s="137">
        <f>ROUND(I475*H475,2)</f>
        <v>4213</v>
      </c>
      <c r="K475" s="134" t="s">
        <v>129</v>
      </c>
      <c r="L475" s="32"/>
      <c r="M475" s="138" t="s">
        <v>3</v>
      </c>
      <c r="N475" s="139" t="s">
        <v>41</v>
      </c>
      <c r="O475" s="140">
        <v>0.45</v>
      </c>
      <c r="P475" s="140">
        <f>O475*H475</f>
        <v>0.45</v>
      </c>
      <c r="Q475" s="140">
        <v>0</v>
      </c>
      <c r="R475" s="140">
        <f>Q475*H475</f>
        <v>0</v>
      </c>
      <c r="S475" s="140">
        <v>0</v>
      </c>
      <c r="T475" s="141">
        <f>S475*H475</f>
        <v>0</v>
      </c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R475" s="142" t="s">
        <v>130</v>
      </c>
      <c r="AT475" s="142" t="s">
        <v>125</v>
      </c>
      <c r="AU475" s="142" t="s">
        <v>131</v>
      </c>
      <c r="AY475" s="19" t="s">
        <v>122</v>
      </c>
      <c r="BE475" s="143">
        <f>IF(N475="základní",J475,0)</f>
        <v>0</v>
      </c>
      <c r="BF475" s="143">
        <f>IF(N475="snížená",J475,0)</f>
        <v>4213</v>
      </c>
      <c r="BG475" s="143">
        <f>IF(N475="zákl. přenesená",J475,0)</f>
        <v>0</v>
      </c>
      <c r="BH475" s="143">
        <f>IF(N475="sníž. přenesená",J475,0)</f>
        <v>0</v>
      </c>
      <c r="BI475" s="143">
        <f>IF(N475="nulová",J475,0)</f>
        <v>0</v>
      </c>
      <c r="BJ475" s="19" t="s">
        <v>131</v>
      </c>
      <c r="BK475" s="143">
        <f>ROUND(I475*H475,2)</f>
        <v>4213</v>
      </c>
      <c r="BL475" s="19" t="s">
        <v>130</v>
      </c>
      <c r="BM475" s="142" t="s">
        <v>846</v>
      </c>
    </row>
    <row r="476" spans="1:65" s="2" customFormat="1" ht="10.199999999999999">
      <c r="A476" s="31"/>
      <c r="B476" s="32"/>
      <c r="C476" s="31"/>
      <c r="D476" s="144" t="s">
        <v>133</v>
      </c>
      <c r="E476" s="31"/>
      <c r="F476" s="145" t="s">
        <v>847</v>
      </c>
      <c r="G476" s="31"/>
      <c r="H476" s="31"/>
      <c r="I476" s="31"/>
      <c r="J476" s="31"/>
      <c r="K476" s="31"/>
      <c r="L476" s="32"/>
      <c r="M476" s="146"/>
      <c r="N476" s="147"/>
      <c r="O476" s="52"/>
      <c r="P476" s="52"/>
      <c r="Q476" s="52"/>
      <c r="R476" s="52"/>
      <c r="S476" s="52"/>
      <c r="T476" s="53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T476" s="19" t="s">
        <v>133</v>
      </c>
      <c r="AU476" s="19" t="s">
        <v>131</v>
      </c>
    </row>
    <row r="477" spans="1:65" s="2" customFormat="1" ht="16.5" customHeight="1">
      <c r="A477" s="31"/>
      <c r="B477" s="131"/>
      <c r="C477" s="176" t="s">
        <v>848</v>
      </c>
      <c r="D477" s="176" t="s">
        <v>308</v>
      </c>
      <c r="E477" s="177" t="s">
        <v>849</v>
      </c>
      <c r="F477" s="178" t="s">
        <v>850</v>
      </c>
      <c r="G477" s="179" t="s">
        <v>351</v>
      </c>
      <c r="H477" s="180">
        <v>1</v>
      </c>
      <c r="I477" s="181">
        <v>33000</v>
      </c>
      <c r="J477" s="181">
        <f>ROUND(I477*H477,2)</f>
        <v>33000</v>
      </c>
      <c r="K477" s="178" t="s">
        <v>3</v>
      </c>
      <c r="L477" s="182"/>
      <c r="M477" s="183" t="s">
        <v>3</v>
      </c>
      <c r="N477" s="184" t="s">
        <v>41</v>
      </c>
      <c r="O477" s="140">
        <v>0</v>
      </c>
      <c r="P477" s="140">
        <f>O477*H477</f>
        <v>0</v>
      </c>
      <c r="Q477" s="140">
        <v>0</v>
      </c>
      <c r="R477" s="140">
        <f>Q477*H477</f>
        <v>0</v>
      </c>
      <c r="S477" s="140">
        <v>0</v>
      </c>
      <c r="T477" s="141">
        <f>S477*H477</f>
        <v>0</v>
      </c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R477" s="142" t="s">
        <v>311</v>
      </c>
      <c r="AT477" s="142" t="s">
        <v>308</v>
      </c>
      <c r="AU477" s="142" t="s">
        <v>131</v>
      </c>
      <c r="AY477" s="19" t="s">
        <v>122</v>
      </c>
      <c r="BE477" s="143">
        <f>IF(N477="základní",J477,0)</f>
        <v>0</v>
      </c>
      <c r="BF477" s="143">
        <f>IF(N477="snížená",J477,0)</f>
        <v>33000</v>
      </c>
      <c r="BG477" s="143">
        <f>IF(N477="zákl. přenesená",J477,0)</f>
        <v>0</v>
      </c>
      <c r="BH477" s="143">
        <f>IF(N477="sníž. přenesená",J477,0)</f>
        <v>0</v>
      </c>
      <c r="BI477" s="143">
        <f>IF(N477="nulová",J477,0)</f>
        <v>0</v>
      </c>
      <c r="BJ477" s="19" t="s">
        <v>131</v>
      </c>
      <c r="BK477" s="143">
        <f>ROUND(I477*H477,2)</f>
        <v>33000</v>
      </c>
      <c r="BL477" s="19" t="s">
        <v>130</v>
      </c>
      <c r="BM477" s="142" t="s">
        <v>851</v>
      </c>
    </row>
    <row r="478" spans="1:65" s="2" customFormat="1" ht="16.5" customHeight="1">
      <c r="A478" s="31"/>
      <c r="B478" s="131"/>
      <c r="C478" s="132" t="s">
        <v>852</v>
      </c>
      <c r="D478" s="132" t="s">
        <v>125</v>
      </c>
      <c r="E478" s="133" t="s">
        <v>853</v>
      </c>
      <c r="F478" s="134" t="s">
        <v>854</v>
      </c>
      <c r="G478" s="135" t="s">
        <v>351</v>
      </c>
      <c r="H478" s="136">
        <v>1</v>
      </c>
      <c r="I478" s="137">
        <v>577</v>
      </c>
      <c r="J478" s="137">
        <f>ROUND(I478*H478,2)</f>
        <v>577</v>
      </c>
      <c r="K478" s="134" t="s">
        <v>129</v>
      </c>
      <c r="L478" s="32"/>
      <c r="M478" s="138" t="s">
        <v>3</v>
      </c>
      <c r="N478" s="139" t="s">
        <v>41</v>
      </c>
      <c r="O478" s="140">
        <v>1.345</v>
      </c>
      <c r="P478" s="140">
        <f>O478*H478</f>
        <v>1.345</v>
      </c>
      <c r="Q478" s="140">
        <v>0</v>
      </c>
      <c r="R478" s="140">
        <f>Q478*H478</f>
        <v>0</v>
      </c>
      <c r="S478" s="140">
        <v>0</v>
      </c>
      <c r="T478" s="141">
        <f>S478*H478</f>
        <v>0</v>
      </c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R478" s="142" t="s">
        <v>130</v>
      </c>
      <c r="AT478" s="142" t="s">
        <v>125</v>
      </c>
      <c r="AU478" s="142" t="s">
        <v>131</v>
      </c>
      <c r="AY478" s="19" t="s">
        <v>122</v>
      </c>
      <c r="BE478" s="143">
        <f>IF(N478="základní",J478,0)</f>
        <v>0</v>
      </c>
      <c r="BF478" s="143">
        <f>IF(N478="snížená",J478,0)</f>
        <v>577</v>
      </c>
      <c r="BG478" s="143">
        <f>IF(N478="zákl. přenesená",J478,0)</f>
        <v>0</v>
      </c>
      <c r="BH478" s="143">
        <f>IF(N478="sníž. přenesená",J478,0)</f>
        <v>0</v>
      </c>
      <c r="BI478" s="143">
        <f>IF(N478="nulová",J478,0)</f>
        <v>0</v>
      </c>
      <c r="BJ478" s="19" t="s">
        <v>131</v>
      </c>
      <c r="BK478" s="143">
        <f>ROUND(I478*H478,2)</f>
        <v>577</v>
      </c>
      <c r="BL478" s="19" t="s">
        <v>130</v>
      </c>
      <c r="BM478" s="142" t="s">
        <v>855</v>
      </c>
    </row>
    <row r="479" spans="1:65" s="2" customFormat="1" ht="10.199999999999999">
      <c r="A479" s="31"/>
      <c r="B479" s="32"/>
      <c r="C479" s="31"/>
      <c r="D479" s="144" t="s">
        <v>133</v>
      </c>
      <c r="E479" s="31"/>
      <c r="F479" s="145" t="s">
        <v>856</v>
      </c>
      <c r="G479" s="31"/>
      <c r="H479" s="31"/>
      <c r="I479" s="31"/>
      <c r="J479" s="31"/>
      <c r="K479" s="31"/>
      <c r="L479" s="32"/>
      <c r="M479" s="146"/>
      <c r="N479" s="147"/>
      <c r="O479" s="52"/>
      <c r="P479" s="52"/>
      <c r="Q479" s="52"/>
      <c r="R479" s="52"/>
      <c r="S479" s="52"/>
      <c r="T479" s="53"/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T479" s="19" t="s">
        <v>133</v>
      </c>
      <c r="AU479" s="19" t="s">
        <v>131</v>
      </c>
    </row>
    <row r="480" spans="1:65" s="2" customFormat="1" ht="16.5" customHeight="1">
      <c r="A480" s="31"/>
      <c r="B480" s="131"/>
      <c r="C480" s="176" t="s">
        <v>857</v>
      </c>
      <c r="D480" s="176" t="s">
        <v>308</v>
      </c>
      <c r="E480" s="177" t="s">
        <v>858</v>
      </c>
      <c r="F480" s="178" t="s">
        <v>859</v>
      </c>
      <c r="G480" s="179" t="s">
        <v>351</v>
      </c>
      <c r="H480" s="180">
        <v>1</v>
      </c>
      <c r="I480" s="181">
        <v>5544</v>
      </c>
      <c r="J480" s="181">
        <f>ROUND(I480*H480,2)</f>
        <v>5544</v>
      </c>
      <c r="K480" s="178" t="s">
        <v>3</v>
      </c>
      <c r="L480" s="182"/>
      <c r="M480" s="183" t="s">
        <v>3</v>
      </c>
      <c r="N480" s="184" t="s">
        <v>41</v>
      </c>
      <c r="O480" s="140">
        <v>0</v>
      </c>
      <c r="P480" s="140">
        <f>O480*H480</f>
        <v>0</v>
      </c>
      <c r="Q480" s="140">
        <v>0</v>
      </c>
      <c r="R480" s="140">
        <f>Q480*H480</f>
        <v>0</v>
      </c>
      <c r="S480" s="140">
        <v>0</v>
      </c>
      <c r="T480" s="141">
        <f>S480*H480</f>
        <v>0</v>
      </c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R480" s="142" t="s">
        <v>311</v>
      </c>
      <c r="AT480" s="142" t="s">
        <v>308</v>
      </c>
      <c r="AU480" s="142" t="s">
        <v>131</v>
      </c>
      <c r="AY480" s="19" t="s">
        <v>122</v>
      </c>
      <c r="BE480" s="143">
        <f>IF(N480="základní",J480,0)</f>
        <v>0</v>
      </c>
      <c r="BF480" s="143">
        <f>IF(N480="snížená",J480,0)</f>
        <v>5544</v>
      </c>
      <c r="BG480" s="143">
        <f>IF(N480="zákl. přenesená",J480,0)</f>
        <v>0</v>
      </c>
      <c r="BH480" s="143">
        <f>IF(N480="sníž. přenesená",J480,0)</f>
        <v>0</v>
      </c>
      <c r="BI480" s="143">
        <f>IF(N480="nulová",J480,0)</f>
        <v>0</v>
      </c>
      <c r="BJ480" s="19" t="s">
        <v>131</v>
      </c>
      <c r="BK480" s="143">
        <f>ROUND(I480*H480,2)</f>
        <v>5544</v>
      </c>
      <c r="BL480" s="19" t="s">
        <v>130</v>
      </c>
      <c r="BM480" s="142" t="s">
        <v>860</v>
      </c>
    </row>
    <row r="481" spans="1:65" s="2" customFormat="1" ht="24.15" customHeight="1">
      <c r="A481" s="31"/>
      <c r="B481" s="131"/>
      <c r="C481" s="132" t="s">
        <v>861</v>
      </c>
      <c r="D481" s="132" t="s">
        <v>125</v>
      </c>
      <c r="E481" s="133" t="s">
        <v>862</v>
      </c>
      <c r="F481" s="134" t="s">
        <v>863</v>
      </c>
      <c r="G481" s="135" t="s">
        <v>316</v>
      </c>
      <c r="H481" s="136">
        <v>819.654</v>
      </c>
      <c r="I481" s="137">
        <v>1.1000000000000001</v>
      </c>
      <c r="J481" s="137">
        <f>ROUND(I481*H481,2)</f>
        <v>901.62</v>
      </c>
      <c r="K481" s="134" t="s">
        <v>129</v>
      </c>
      <c r="L481" s="32"/>
      <c r="M481" s="138" t="s">
        <v>3</v>
      </c>
      <c r="N481" s="139" t="s">
        <v>41</v>
      </c>
      <c r="O481" s="140">
        <v>0</v>
      </c>
      <c r="P481" s="140">
        <f>O481*H481</f>
        <v>0</v>
      </c>
      <c r="Q481" s="140">
        <v>0</v>
      </c>
      <c r="R481" s="140">
        <f>Q481*H481</f>
        <v>0</v>
      </c>
      <c r="S481" s="140">
        <v>0</v>
      </c>
      <c r="T481" s="141">
        <f>S481*H481</f>
        <v>0</v>
      </c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R481" s="142" t="s">
        <v>130</v>
      </c>
      <c r="AT481" s="142" t="s">
        <v>125</v>
      </c>
      <c r="AU481" s="142" t="s">
        <v>131</v>
      </c>
      <c r="AY481" s="19" t="s">
        <v>122</v>
      </c>
      <c r="BE481" s="143">
        <f>IF(N481="základní",J481,0)</f>
        <v>0</v>
      </c>
      <c r="BF481" s="143">
        <f>IF(N481="snížená",J481,0)</f>
        <v>901.62</v>
      </c>
      <c r="BG481" s="143">
        <f>IF(N481="zákl. přenesená",J481,0)</f>
        <v>0</v>
      </c>
      <c r="BH481" s="143">
        <f>IF(N481="sníž. přenesená",J481,0)</f>
        <v>0</v>
      </c>
      <c r="BI481" s="143">
        <f>IF(N481="nulová",J481,0)</f>
        <v>0</v>
      </c>
      <c r="BJ481" s="19" t="s">
        <v>131</v>
      </c>
      <c r="BK481" s="143">
        <f>ROUND(I481*H481,2)</f>
        <v>901.62</v>
      </c>
      <c r="BL481" s="19" t="s">
        <v>130</v>
      </c>
      <c r="BM481" s="142" t="s">
        <v>864</v>
      </c>
    </row>
    <row r="482" spans="1:65" s="2" customFormat="1" ht="10.199999999999999">
      <c r="A482" s="31"/>
      <c r="B482" s="32"/>
      <c r="C482" s="31"/>
      <c r="D482" s="144" t="s">
        <v>133</v>
      </c>
      <c r="E482" s="31"/>
      <c r="F482" s="145" t="s">
        <v>865</v>
      </c>
      <c r="G482" s="31"/>
      <c r="H482" s="31"/>
      <c r="I482" s="31"/>
      <c r="J482" s="31"/>
      <c r="K482" s="31"/>
      <c r="L482" s="32"/>
      <c r="M482" s="146"/>
      <c r="N482" s="147"/>
      <c r="O482" s="52"/>
      <c r="P482" s="52"/>
      <c r="Q482" s="52"/>
      <c r="R482" s="52"/>
      <c r="S482" s="52"/>
      <c r="T482" s="53"/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T482" s="19" t="s">
        <v>133</v>
      </c>
      <c r="AU482" s="19" t="s">
        <v>131</v>
      </c>
    </row>
    <row r="483" spans="1:65" s="12" customFormat="1" ht="22.8" customHeight="1">
      <c r="B483" s="119"/>
      <c r="D483" s="120" t="s">
        <v>68</v>
      </c>
      <c r="E483" s="129" t="s">
        <v>866</v>
      </c>
      <c r="F483" s="129" t="s">
        <v>867</v>
      </c>
      <c r="J483" s="130">
        <f>BK483</f>
        <v>10813.59</v>
      </c>
      <c r="L483" s="119"/>
      <c r="M483" s="123"/>
      <c r="N483" s="124"/>
      <c r="O483" s="124"/>
      <c r="P483" s="125">
        <f>SUM(P484:P513)</f>
        <v>7.5101400000000007</v>
      </c>
      <c r="Q483" s="124"/>
      <c r="R483" s="125">
        <f>SUM(R484:R513)</f>
        <v>0.20262473</v>
      </c>
      <c r="S483" s="124"/>
      <c r="T483" s="126">
        <f>SUM(T484:T513)</f>
        <v>0.16693369999999999</v>
      </c>
      <c r="AR483" s="120" t="s">
        <v>131</v>
      </c>
      <c r="AT483" s="127" t="s">
        <v>68</v>
      </c>
      <c r="AU483" s="127" t="s">
        <v>74</v>
      </c>
      <c r="AY483" s="120" t="s">
        <v>122</v>
      </c>
      <c r="BK483" s="128">
        <f>SUM(BK484:BK513)</f>
        <v>10813.59</v>
      </c>
    </row>
    <row r="484" spans="1:65" s="2" customFormat="1" ht="16.5" customHeight="1">
      <c r="A484" s="31"/>
      <c r="B484" s="131"/>
      <c r="C484" s="132" t="s">
        <v>868</v>
      </c>
      <c r="D484" s="132" t="s">
        <v>125</v>
      </c>
      <c r="E484" s="133" t="s">
        <v>869</v>
      </c>
      <c r="F484" s="134" t="s">
        <v>870</v>
      </c>
      <c r="G484" s="135" t="s">
        <v>128</v>
      </c>
      <c r="H484" s="136">
        <v>4.7290000000000001</v>
      </c>
      <c r="I484" s="137">
        <v>59.3</v>
      </c>
      <c r="J484" s="137">
        <f>ROUND(I484*H484,2)</f>
        <v>280.43</v>
      </c>
      <c r="K484" s="134" t="s">
        <v>129</v>
      </c>
      <c r="L484" s="32"/>
      <c r="M484" s="138" t="s">
        <v>3</v>
      </c>
      <c r="N484" s="139" t="s">
        <v>41</v>
      </c>
      <c r="O484" s="140">
        <v>4.3999999999999997E-2</v>
      </c>
      <c r="P484" s="140">
        <f>O484*H484</f>
        <v>0.20807599999999998</v>
      </c>
      <c r="Q484" s="140">
        <v>2.9999999999999997E-4</v>
      </c>
      <c r="R484" s="140">
        <f>Q484*H484</f>
        <v>1.4187E-3</v>
      </c>
      <c r="S484" s="140">
        <v>0</v>
      </c>
      <c r="T484" s="141">
        <f>S484*H484</f>
        <v>0</v>
      </c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R484" s="142" t="s">
        <v>130</v>
      </c>
      <c r="AT484" s="142" t="s">
        <v>125</v>
      </c>
      <c r="AU484" s="142" t="s">
        <v>131</v>
      </c>
      <c r="AY484" s="19" t="s">
        <v>122</v>
      </c>
      <c r="BE484" s="143">
        <f>IF(N484="základní",J484,0)</f>
        <v>0</v>
      </c>
      <c r="BF484" s="143">
        <f>IF(N484="snížená",J484,0)</f>
        <v>280.43</v>
      </c>
      <c r="BG484" s="143">
        <f>IF(N484="zákl. přenesená",J484,0)</f>
        <v>0</v>
      </c>
      <c r="BH484" s="143">
        <f>IF(N484="sníž. přenesená",J484,0)</f>
        <v>0</v>
      </c>
      <c r="BI484" s="143">
        <f>IF(N484="nulová",J484,0)</f>
        <v>0</v>
      </c>
      <c r="BJ484" s="19" t="s">
        <v>131</v>
      </c>
      <c r="BK484" s="143">
        <f>ROUND(I484*H484,2)</f>
        <v>280.43</v>
      </c>
      <c r="BL484" s="19" t="s">
        <v>130</v>
      </c>
      <c r="BM484" s="142" t="s">
        <v>871</v>
      </c>
    </row>
    <row r="485" spans="1:65" s="2" customFormat="1" ht="10.199999999999999">
      <c r="A485" s="31"/>
      <c r="B485" s="32"/>
      <c r="C485" s="31"/>
      <c r="D485" s="144" t="s">
        <v>133</v>
      </c>
      <c r="E485" s="31"/>
      <c r="F485" s="145" t="s">
        <v>872</v>
      </c>
      <c r="G485" s="31"/>
      <c r="H485" s="31"/>
      <c r="I485" s="31"/>
      <c r="J485" s="31"/>
      <c r="K485" s="31"/>
      <c r="L485" s="32"/>
      <c r="M485" s="146"/>
      <c r="N485" s="147"/>
      <c r="O485" s="52"/>
      <c r="P485" s="52"/>
      <c r="Q485" s="52"/>
      <c r="R485" s="52"/>
      <c r="S485" s="52"/>
      <c r="T485" s="53"/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T485" s="19" t="s">
        <v>133</v>
      </c>
      <c r="AU485" s="19" t="s">
        <v>131</v>
      </c>
    </row>
    <row r="486" spans="1:65" s="16" customFormat="1" ht="10.199999999999999">
      <c r="B486" s="170"/>
      <c r="D486" s="149" t="s">
        <v>135</v>
      </c>
      <c r="E486" s="171" t="s">
        <v>3</v>
      </c>
      <c r="F486" s="172" t="s">
        <v>873</v>
      </c>
      <c r="H486" s="171" t="s">
        <v>3</v>
      </c>
      <c r="L486" s="170"/>
      <c r="M486" s="173"/>
      <c r="N486" s="174"/>
      <c r="O486" s="174"/>
      <c r="P486" s="174"/>
      <c r="Q486" s="174"/>
      <c r="R486" s="174"/>
      <c r="S486" s="174"/>
      <c r="T486" s="175"/>
      <c r="AT486" s="171" t="s">
        <v>135</v>
      </c>
      <c r="AU486" s="171" t="s">
        <v>131</v>
      </c>
      <c r="AV486" s="16" t="s">
        <v>74</v>
      </c>
      <c r="AW486" s="16" t="s">
        <v>30</v>
      </c>
      <c r="AX486" s="16" t="s">
        <v>69</v>
      </c>
      <c r="AY486" s="171" t="s">
        <v>122</v>
      </c>
    </row>
    <row r="487" spans="1:65" s="13" customFormat="1" ht="10.199999999999999">
      <c r="B487" s="148"/>
      <c r="D487" s="149" t="s">
        <v>135</v>
      </c>
      <c r="E487" s="150" t="s">
        <v>3</v>
      </c>
      <c r="F487" s="151" t="s">
        <v>874</v>
      </c>
      <c r="H487" s="152">
        <v>3.6360000000000001</v>
      </c>
      <c r="L487" s="148"/>
      <c r="M487" s="153"/>
      <c r="N487" s="154"/>
      <c r="O487" s="154"/>
      <c r="P487" s="154"/>
      <c r="Q487" s="154"/>
      <c r="R487" s="154"/>
      <c r="S487" s="154"/>
      <c r="T487" s="155"/>
      <c r="AT487" s="150" t="s">
        <v>135</v>
      </c>
      <c r="AU487" s="150" t="s">
        <v>131</v>
      </c>
      <c r="AV487" s="13" t="s">
        <v>131</v>
      </c>
      <c r="AW487" s="13" t="s">
        <v>30</v>
      </c>
      <c r="AX487" s="13" t="s">
        <v>69</v>
      </c>
      <c r="AY487" s="150" t="s">
        <v>122</v>
      </c>
    </row>
    <row r="488" spans="1:65" s="16" customFormat="1" ht="10.199999999999999">
      <c r="B488" s="170"/>
      <c r="D488" s="149" t="s">
        <v>135</v>
      </c>
      <c r="E488" s="171" t="s">
        <v>3</v>
      </c>
      <c r="F488" s="172" t="s">
        <v>875</v>
      </c>
      <c r="H488" s="171" t="s">
        <v>3</v>
      </c>
      <c r="L488" s="170"/>
      <c r="M488" s="173"/>
      <c r="N488" s="174"/>
      <c r="O488" s="174"/>
      <c r="P488" s="174"/>
      <c r="Q488" s="174"/>
      <c r="R488" s="174"/>
      <c r="S488" s="174"/>
      <c r="T488" s="175"/>
      <c r="AT488" s="171" t="s">
        <v>135</v>
      </c>
      <c r="AU488" s="171" t="s">
        <v>131</v>
      </c>
      <c r="AV488" s="16" t="s">
        <v>74</v>
      </c>
      <c r="AW488" s="16" t="s">
        <v>30</v>
      </c>
      <c r="AX488" s="16" t="s">
        <v>69</v>
      </c>
      <c r="AY488" s="171" t="s">
        <v>122</v>
      </c>
    </row>
    <row r="489" spans="1:65" s="13" customFormat="1" ht="10.199999999999999">
      <c r="B489" s="148"/>
      <c r="D489" s="149" t="s">
        <v>135</v>
      </c>
      <c r="E489" s="150" t="s">
        <v>3</v>
      </c>
      <c r="F489" s="151" t="s">
        <v>876</v>
      </c>
      <c r="H489" s="152">
        <v>1.093</v>
      </c>
      <c r="L489" s="148"/>
      <c r="M489" s="153"/>
      <c r="N489" s="154"/>
      <c r="O489" s="154"/>
      <c r="P489" s="154"/>
      <c r="Q489" s="154"/>
      <c r="R489" s="154"/>
      <c r="S489" s="154"/>
      <c r="T489" s="155"/>
      <c r="AT489" s="150" t="s">
        <v>135</v>
      </c>
      <c r="AU489" s="150" t="s">
        <v>131</v>
      </c>
      <c r="AV489" s="13" t="s">
        <v>131</v>
      </c>
      <c r="AW489" s="13" t="s">
        <v>30</v>
      </c>
      <c r="AX489" s="13" t="s">
        <v>69</v>
      </c>
      <c r="AY489" s="150" t="s">
        <v>122</v>
      </c>
    </row>
    <row r="490" spans="1:65" s="15" customFormat="1" ht="10.199999999999999">
      <c r="B490" s="163"/>
      <c r="D490" s="149" t="s">
        <v>135</v>
      </c>
      <c r="E490" s="164" t="s">
        <v>3</v>
      </c>
      <c r="F490" s="165" t="s">
        <v>151</v>
      </c>
      <c r="H490" s="166">
        <v>4.7290000000000001</v>
      </c>
      <c r="L490" s="163"/>
      <c r="M490" s="167"/>
      <c r="N490" s="168"/>
      <c r="O490" s="168"/>
      <c r="P490" s="168"/>
      <c r="Q490" s="168"/>
      <c r="R490" s="168"/>
      <c r="S490" s="168"/>
      <c r="T490" s="169"/>
      <c r="AT490" s="164" t="s">
        <v>135</v>
      </c>
      <c r="AU490" s="164" t="s">
        <v>131</v>
      </c>
      <c r="AV490" s="15" t="s">
        <v>141</v>
      </c>
      <c r="AW490" s="15" t="s">
        <v>30</v>
      </c>
      <c r="AX490" s="15" t="s">
        <v>74</v>
      </c>
      <c r="AY490" s="164" t="s">
        <v>122</v>
      </c>
    </row>
    <row r="491" spans="1:65" s="2" customFormat="1" ht="24.15" customHeight="1">
      <c r="A491" s="31"/>
      <c r="B491" s="131"/>
      <c r="C491" s="132" t="s">
        <v>877</v>
      </c>
      <c r="D491" s="132" t="s">
        <v>125</v>
      </c>
      <c r="E491" s="133" t="s">
        <v>878</v>
      </c>
      <c r="F491" s="134" t="s">
        <v>879</v>
      </c>
      <c r="G491" s="135" t="s">
        <v>128</v>
      </c>
      <c r="H491" s="136">
        <v>4.7290000000000001</v>
      </c>
      <c r="I491" s="137">
        <v>568</v>
      </c>
      <c r="J491" s="137">
        <f>ROUND(I491*H491,2)</f>
        <v>2686.07</v>
      </c>
      <c r="K491" s="134" t="s">
        <v>129</v>
      </c>
      <c r="L491" s="32"/>
      <c r="M491" s="138" t="s">
        <v>3</v>
      </c>
      <c r="N491" s="139" t="s">
        <v>41</v>
      </c>
      <c r="O491" s="140">
        <v>0.35</v>
      </c>
      <c r="P491" s="140">
        <f>O491*H491</f>
        <v>1.6551499999999999</v>
      </c>
      <c r="Q491" s="140">
        <v>1.4999999999999999E-2</v>
      </c>
      <c r="R491" s="140">
        <f>Q491*H491</f>
        <v>7.0934999999999998E-2</v>
      </c>
      <c r="S491" s="140">
        <v>0</v>
      </c>
      <c r="T491" s="141">
        <f>S491*H491</f>
        <v>0</v>
      </c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R491" s="142" t="s">
        <v>130</v>
      </c>
      <c r="AT491" s="142" t="s">
        <v>125</v>
      </c>
      <c r="AU491" s="142" t="s">
        <v>131</v>
      </c>
      <c r="AY491" s="19" t="s">
        <v>122</v>
      </c>
      <c r="BE491" s="143">
        <f>IF(N491="základní",J491,0)</f>
        <v>0</v>
      </c>
      <c r="BF491" s="143">
        <f>IF(N491="snížená",J491,0)</f>
        <v>2686.07</v>
      </c>
      <c r="BG491" s="143">
        <f>IF(N491="zákl. přenesená",J491,0)</f>
        <v>0</v>
      </c>
      <c r="BH491" s="143">
        <f>IF(N491="sníž. přenesená",J491,0)</f>
        <v>0</v>
      </c>
      <c r="BI491" s="143">
        <f>IF(N491="nulová",J491,0)</f>
        <v>0</v>
      </c>
      <c r="BJ491" s="19" t="s">
        <v>131</v>
      </c>
      <c r="BK491" s="143">
        <f>ROUND(I491*H491,2)</f>
        <v>2686.07</v>
      </c>
      <c r="BL491" s="19" t="s">
        <v>130</v>
      </c>
      <c r="BM491" s="142" t="s">
        <v>880</v>
      </c>
    </row>
    <row r="492" spans="1:65" s="2" customFormat="1" ht="10.199999999999999">
      <c r="A492" s="31"/>
      <c r="B492" s="32"/>
      <c r="C492" s="31"/>
      <c r="D492" s="144" t="s">
        <v>133</v>
      </c>
      <c r="E492" s="31"/>
      <c r="F492" s="145" t="s">
        <v>881</v>
      </c>
      <c r="G492" s="31"/>
      <c r="H492" s="31"/>
      <c r="I492" s="31"/>
      <c r="J492" s="31"/>
      <c r="K492" s="31"/>
      <c r="L492" s="32"/>
      <c r="M492" s="146"/>
      <c r="N492" s="147"/>
      <c r="O492" s="52"/>
      <c r="P492" s="52"/>
      <c r="Q492" s="52"/>
      <c r="R492" s="52"/>
      <c r="S492" s="52"/>
      <c r="T492" s="53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T492" s="19" t="s">
        <v>133</v>
      </c>
      <c r="AU492" s="19" t="s">
        <v>131</v>
      </c>
    </row>
    <row r="493" spans="1:65" s="2" customFormat="1" ht="16.5" customHeight="1">
      <c r="A493" s="31"/>
      <c r="B493" s="131"/>
      <c r="C493" s="132" t="s">
        <v>882</v>
      </c>
      <c r="D493" s="132" t="s">
        <v>125</v>
      </c>
      <c r="E493" s="133" t="s">
        <v>883</v>
      </c>
      <c r="F493" s="134" t="s">
        <v>884</v>
      </c>
      <c r="G493" s="135" t="s">
        <v>128</v>
      </c>
      <c r="H493" s="136">
        <v>4.7290000000000001</v>
      </c>
      <c r="I493" s="137">
        <v>103</v>
      </c>
      <c r="J493" s="137">
        <f>ROUND(I493*H493,2)</f>
        <v>487.09</v>
      </c>
      <c r="K493" s="134" t="s">
        <v>129</v>
      </c>
      <c r="L493" s="32"/>
      <c r="M493" s="138" t="s">
        <v>3</v>
      </c>
      <c r="N493" s="139" t="s">
        <v>41</v>
      </c>
      <c r="O493" s="140">
        <v>0.23899999999999999</v>
      </c>
      <c r="P493" s="140">
        <f>O493*H493</f>
        <v>1.130231</v>
      </c>
      <c r="Q493" s="140">
        <v>0</v>
      </c>
      <c r="R493" s="140">
        <f>Q493*H493</f>
        <v>0</v>
      </c>
      <c r="S493" s="140">
        <v>3.5299999999999998E-2</v>
      </c>
      <c r="T493" s="141">
        <f>S493*H493</f>
        <v>0.16693369999999999</v>
      </c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R493" s="142" t="s">
        <v>130</v>
      </c>
      <c r="AT493" s="142" t="s">
        <v>125</v>
      </c>
      <c r="AU493" s="142" t="s">
        <v>131</v>
      </c>
      <c r="AY493" s="19" t="s">
        <v>122</v>
      </c>
      <c r="BE493" s="143">
        <f>IF(N493="základní",J493,0)</f>
        <v>0</v>
      </c>
      <c r="BF493" s="143">
        <f>IF(N493="snížená",J493,0)</f>
        <v>487.09</v>
      </c>
      <c r="BG493" s="143">
        <f>IF(N493="zákl. přenesená",J493,0)</f>
        <v>0</v>
      </c>
      <c r="BH493" s="143">
        <f>IF(N493="sníž. přenesená",J493,0)</f>
        <v>0</v>
      </c>
      <c r="BI493" s="143">
        <f>IF(N493="nulová",J493,0)</f>
        <v>0</v>
      </c>
      <c r="BJ493" s="19" t="s">
        <v>131</v>
      </c>
      <c r="BK493" s="143">
        <f>ROUND(I493*H493,2)</f>
        <v>487.09</v>
      </c>
      <c r="BL493" s="19" t="s">
        <v>130</v>
      </c>
      <c r="BM493" s="142" t="s">
        <v>885</v>
      </c>
    </row>
    <row r="494" spans="1:65" s="2" customFormat="1" ht="10.199999999999999">
      <c r="A494" s="31"/>
      <c r="B494" s="32"/>
      <c r="C494" s="31"/>
      <c r="D494" s="144" t="s">
        <v>133</v>
      </c>
      <c r="E494" s="31"/>
      <c r="F494" s="145" t="s">
        <v>886</v>
      </c>
      <c r="G494" s="31"/>
      <c r="H494" s="31"/>
      <c r="I494" s="31"/>
      <c r="J494" s="31"/>
      <c r="K494" s="31"/>
      <c r="L494" s="32"/>
      <c r="M494" s="146"/>
      <c r="N494" s="147"/>
      <c r="O494" s="52"/>
      <c r="P494" s="52"/>
      <c r="Q494" s="52"/>
      <c r="R494" s="52"/>
      <c r="S494" s="52"/>
      <c r="T494" s="53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T494" s="19" t="s">
        <v>133</v>
      </c>
      <c r="AU494" s="19" t="s">
        <v>131</v>
      </c>
    </row>
    <row r="495" spans="1:65" s="16" customFormat="1" ht="10.199999999999999">
      <c r="B495" s="170"/>
      <c r="D495" s="149" t="s">
        <v>135</v>
      </c>
      <c r="E495" s="171" t="s">
        <v>3</v>
      </c>
      <c r="F495" s="172" t="s">
        <v>873</v>
      </c>
      <c r="H495" s="171" t="s">
        <v>3</v>
      </c>
      <c r="L495" s="170"/>
      <c r="M495" s="173"/>
      <c r="N495" s="174"/>
      <c r="O495" s="174"/>
      <c r="P495" s="174"/>
      <c r="Q495" s="174"/>
      <c r="R495" s="174"/>
      <c r="S495" s="174"/>
      <c r="T495" s="175"/>
      <c r="AT495" s="171" t="s">
        <v>135</v>
      </c>
      <c r="AU495" s="171" t="s">
        <v>131</v>
      </c>
      <c r="AV495" s="16" t="s">
        <v>74</v>
      </c>
      <c r="AW495" s="16" t="s">
        <v>30</v>
      </c>
      <c r="AX495" s="16" t="s">
        <v>69</v>
      </c>
      <c r="AY495" s="171" t="s">
        <v>122</v>
      </c>
    </row>
    <row r="496" spans="1:65" s="13" customFormat="1" ht="10.199999999999999">
      <c r="B496" s="148"/>
      <c r="D496" s="149" t="s">
        <v>135</v>
      </c>
      <c r="E496" s="150" t="s">
        <v>3</v>
      </c>
      <c r="F496" s="151" t="s">
        <v>874</v>
      </c>
      <c r="H496" s="152">
        <v>3.6360000000000001</v>
      </c>
      <c r="L496" s="148"/>
      <c r="M496" s="153"/>
      <c r="N496" s="154"/>
      <c r="O496" s="154"/>
      <c r="P496" s="154"/>
      <c r="Q496" s="154"/>
      <c r="R496" s="154"/>
      <c r="S496" s="154"/>
      <c r="T496" s="155"/>
      <c r="AT496" s="150" t="s">
        <v>135</v>
      </c>
      <c r="AU496" s="150" t="s">
        <v>131</v>
      </c>
      <c r="AV496" s="13" t="s">
        <v>131</v>
      </c>
      <c r="AW496" s="13" t="s">
        <v>30</v>
      </c>
      <c r="AX496" s="13" t="s">
        <v>69</v>
      </c>
      <c r="AY496" s="150" t="s">
        <v>122</v>
      </c>
    </row>
    <row r="497" spans="1:65" s="16" customFormat="1" ht="10.199999999999999">
      <c r="B497" s="170"/>
      <c r="D497" s="149" t="s">
        <v>135</v>
      </c>
      <c r="E497" s="171" t="s">
        <v>3</v>
      </c>
      <c r="F497" s="172" t="s">
        <v>875</v>
      </c>
      <c r="H497" s="171" t="s">
        <v>3</v>
      </c>
      <c r="L497" s="170"/>
      <c r="M497" s="173"/>
      <c r="N497" s="174"/>
      <c r="O497" s="174"/>
      <c r="P497" s="174"/>
      <c r="Q497" s="174"/>
      <c r="R497" s="174"/>
      <c r="S497" s="174"/>
      <c r="T497" s="175"/>
      <c r="AT497" s="171" t="s">
        <v>135</v>
      </c>
      <c r="AU497" s="171" t="s">
        <v>131</v>
      </c>
      <c r="AV497" s="16" t="s">
        <v>74</v>
      </c>
      <c r="AW497" s="16" t="s">
        <v>30</v>
      </c>
      <c r="AX497" s="16" t="s">
        <v>69</v>
      </c>
      <c r="AY497" s="171" t="s">
        <v>122</v>
      </c>
    </row>
    <row r="498" spans="1:65" s="13" customFormat="1" ht="10.199999999999999">
      <c r="B498" s="148"/>
      <c r="D498" s="149" t="s">
        <v>135</v>
      </c>
      <c r="E498" s="150" t="s">
        <v>3</v>
      </c>
      <c r="F498" s="151" t="s">
        <v>876</v>
      </c>
      <c r="H498" s="152">
        <v>1.093</v>
      </c>
      <c r="L498" s="148"/>
      <c r="M498" s="153"/>
      <c r="N498" s="154"/>
      <c r="O498" s="154"/>
      <c r="P498" s="154"/>
      <c r="Q498" s="154"/>
      <c r="R498" s="154"/>
      <c r="S498" s="154"/>
      <c r="T498" s="155"/>
      <c r="AT498" s="150" t="s">
        <v>135</v>
      </c>
      <c r="AU498" s="150" t="s">
        <v>131</v>
      </c>
      <c r="AV498" s="13" t="s">
        <v>131</v>
      </c>
      <c r="AW498" s="13" t="s">
        <v>30</v>
      </c>
      <c r="AX498" s="13" t="s">
        <v>69</v>
      </c>
      <c r="AY498" s="150" t="s">
        <v>122</v>
      </c>
    </row>
    <row r="499" spans="1:65" s="15" customFormat="1" ht="10.199999999999999">
      <c r="B499" s="163"/>
      <c r="D499" s="149" t="s">
        <v>135</v>
      </c>
      <c r="E499" s="164" t="s">
        <v>3</v>
      </c>
      <c r="F499" s="165" t="s">
        <v>151</v>
      </c>
      <c r="H499" s="166">
        <v>4.7290000000000001</v>
      </c>
      <c r="L499" s="163"/>
      <c r="M499" s="167"/>
      <c r="N499" s="168"/>
      <c r="O499" s="168"/>
      <c r="P499" s="168"/>
      <c r="Q499" s="168"/>
      <c r="R499" s="168"/>
      <c r="S499" s="168"/>
      <c r="T499" s="169"/>
      <c r="AT499" s="164" t="s">
        <v>135</v>
      </c>
      <c r="AU499" s="164" t="s">
        <v>131</v>
      </c>
      <c r="AV499" s="15" t="s">
        <v>141</v>
      </c>
      <c r="AW499" s="15" t="s">
        <v>30</v>
      </c>
      <c r="AX499" s="15" t="s">
        <v>74</v>
      </c>
      <c r="AY499" s="164" t="s">
        <v>122</v>
      </c>
    </row>
    <row r="500" spans="1:65" s="2" customFormat="1" ht="24.15" customHeight="1">
      <c r="A500" s="31"/>
      <c r="B500" s="131"/>
      <c r="C500" s="132" t="s">
        <v>887</v>
      </c>
      <c r="D500" s="132" t="s">
        <v>125</v>
      </c>
      <c r="E500" s="133" t="s">
        <v>888</v>
      </c>
      <c r="F500" s="134" t="s">
        <v>889</v>
      </c>
      <c r="G500" s="135" t="s">
        <v>128</v>
      </c>
      <c r="H500" s="136">
        <v>4.7290000000000001</v>
      </c>
      <c r="I500" s="137">
        <v>546</v>
      </c>
      <c r="J500" s="137">
        <f>ROUND(I500*H500,2)</f>
        <v>2582.0300000000002</v>
      </c>
      <c r="K500" s="134" t="s">
        <v>129</v>
      </c>
      <c r="L500" s="32"/>
      <c r="M500" s="138" t="s">
        <v>3</v>
      </c>
      <c r="N500" s="139" t="s">
        <v>41</v>
      </c>
      <c r="O500" s="140">
        <v>0.63100000000000001</v>
      </c>
      <c r="P500" s="140">
        <f>O500*H500</f>
        <v>2.9839990000000003</v>
      </c>
      <c r="Q500" s="140">
        <v>6.3499999999999997E-3</v>
      </c>
      <c r="R500" s="140">
        <f>Q500*H500</f>
        <v>3.0029150000000001E-2</v>
      </c>
      <c r="S500" s="140">
        <v>0</v>
      </c>
      <c r="T500" s="141">
        <f>S500*H500</f>
        <v>0</v>
      </c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R500" s="142" t="s">
        <v>130</v>
      </c>
      <c r="AT500" s="142" t="s">
        <v>125</v>
      </c>
      <c r="AU500" s="142" t="s">
        <v>131</v>
      </c>
      <c r="AY500" s="19" t="s">
        <v>122</v>
      </c>
      <c r="BE500" s="143">
        <f>IF(N500="základní",J500,0)</f>
        <v>0</v>
      </c>
      <c r="BF500" s="143">
        <f>IF(N500="snížená",J500,0)</f>
        <v>2582.0300000000002</v>
      </c>
      <c r="BG500" s="143">
        <f>IF(N500="zákl. přenesená",J500,0)</f>
        <v>0</v>
      </c>
      <c r="BH500" s="143">
        <f>IF(N500="sníž. přenesená",J500,0)</f>
        <v>0</v>
      </c>
      <c r="BI500" s="143">
        <f>IF(N500="nulová",J500,0)</f>
        <v>0</v>
      </c>
      <c r="BJ500" s="19" t="s">
        <v>131</v>
      </c>
      <c r="BK500" s="143">
        <f>ROUND(I500*H500,2)</f>
        <v>2582.0300000000002</v>
      </c>
      <c r="BL500" s="19" t="s">
        <v>130</v>
      </c>
      <c r="BM500" s="142" t="s">
        <v>890</v>
      </c>
    </row>
    <row r="501" spans="1:65" s="2" customFormat="1" ht="10.199999999999999">
      <c r="A501" s="31"/>
      <c r="B501" s="32"/>
      <c r="C501" s="31"/>
      <c r="D501" s="144" t="s">
        <v>133</v>
      </c>
      <c r="E501" s="31"/>
      <c r="F501" s="145" t="s">
        <v>891</v>
      </c>
      <c r="G501" s="31"/>
      <c r="H501" s="31"/>
      <c r="I501" s="31"/>
      <c r="J501" s="31"/>
      <c r="K501" s="31"/>
      <c r="L501" s="32"/>
      <c r="M501" s="146"/>
      <c r="N501" s="147"/>
      <c r="O501" s="52"/>
      <c r="P501" s="52"/>
      <c r="Q501" s="52"/>
      <c r="R501" s="52"/>
      <c r="S501" s="52"/>
      <c r="T501" s="53"/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T501" s="19" t="s">
        <v>133</v>
      </c>
      <c r="AU501" s="19" t="s">
        <v>131</v>
      </c>
    </row>
    <row r="502" spans="1:65" s="2" customFormat="1" ht="16.5" customHeight="1">
      <c r="A502" s="31"/>
      <c r="B502" s="131"/>
      <c r="C502" s="176" t="s">
        <v>892</v>
      </c>
      <c r="D502" s="176" t="s">
        <v>308</v>
      </c>
      <c r="E502" s="177" t="s">
        <v>893</v>
      </c>
      <c r="F502" s="178" t="s">
        <v>894</v>
      </c>
      <c r="G502" s="179" t="s">
        <v>128</v>
      </c>
      <c r="H502" s="180">
        <v>5.202</v>
      </c>
      <c r="I502" s="181">
        <v>577.25</v>
      </c>
      <c r="J502" s="181">
        <f>ROUND(I502*H502,2)</f>
        <v>3002.85</v>
      </c>
      <c r="K502" s="178" t="s">
        <v>3</v>
      </c>
      <c r="L502" s="182"/>
      <c r="M502" s="183" t="s">
        <v>3</v>
      </c>
      <c r="N502" s="184" t="s">
        <v>41</v>
      </c>
      <c r="O502" s="140">
        <v>0</v>
      </c>
      <c r="P502" s="140">
        <f>O502*H502</f>
        <v>0</v>
      </c>
      <c r="Q502" s="140">
        <v>1.9199999999999998E-2</v>
      </c>
      <c r="R502" s="140">
        <f>Q502*H502</f>
        <v>9.9878399999999992E-2</v>
      </c>
      <c r="S502" s="140">
        <v>0</v>
      </c>
      <c r="T502" s="141">
        <f>S502*H502</f>
        <v>0</v>
      </c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R502" s="142" t="s">
        <v>311</v>
      </c>
      <c r="AT502" s="142" t="s">
        <v>308</v>
      </c>
      <c r="AU502" s="142" t="s">
        <v>131</v>
      </c>
      <c r="AY502" s="19" t="s">
        <v>122</v>
      </c>
      <c r="BE502" s="143">
        <f>IF(N502="základní",J502,0)</f>
        <v>0</v>
      </c>
      <c r="BF502" s="143">
        <f>IF(N502="snížená",J502,0)</f>
        <v>3002.85</v>
      </c>
      <c r="BG502" s="143">
        <f>IF(N502="zákl. přenesená",J502,0)</f>
        <v>0</v>
      </c>
      <c r="BH502" s="143">
        <f>IF(N502="sníž. přenesená",J502,0)</f>
        <v>0</v>
      </c>
      <c r="BI502" s="143">
        <f>IF(N502="nulová",J502,0)</f>
        <v>0</v>
      </c>
      <c r="BJ502" s="19" t="s">
        <v>131</v>
      </c>
      <c r="BK502" s="143">
        <f>ROUND(I502*H502,2)</f>
        <v>3002.85</v>
      </c>
      <c r="BL502" s="19" t="s">
        <v>130</v>
      </c>
      <c r="BM502" s="142" t="s">
        <v>895</v>
      </c>
    </row>
    <row r="503" spans="1:65" s="13" customFormat="1" ht="10.199999999999999">
      <c r="B503" s="148"/>
      <c r="D503" s="149" t="s">
        <v>135</v>
      </c>
      <c r="E503" s="150" t="s">
        <v>3</v>
      </c>
      <c r="F503" s="151" t="s">
        <v>896</v>
      </c>
      <c r="H503" s="152">
        <v>5.202</v>
      </c>
      <c r="L503" s="148"/>
      <c r="M503" s="153"/>
      <c r="N503" s="154"/>
      <c r="O503" s="154"/>
      <c r="P503" s="154"/>
      <c r="Q503" s="154"/>
      <c r="R503" s="154"/>
      <c r="S503" s="154"/>
      <c r="T503" s="155"/>
      <c r="AT503" s="150" t="s">
        <v>135</v>
      </c>
      <c r="AU503" s="150" t="s">
        <v>131</v>
      </c>
      <c r="AV503" s="13" t="s">
        <v>131</v>
      </c>
      <c r="AW503" s="13" t="s">
        <v>30</v>
      </c>
      <c r="AX503" s="13" t="s">
        <v>69</v>
      </c>
      <c r="AY503" s="150" t="s">
        <v>122</v>
      </c>
    </row>
    <row r="504" spans="1:65" s="15" customFormat="1" ht="10.199999999999999">
      <c r="B504" s="163"/>
      <c r="D504" s="149" t="s">
        <v>135</v>
      </c>
      <c r="E504" s="164" t="s">
        <v>3</v>
      </c>
      <c r="F504" s="165" t="s">
        <v>151</v>
      </c>
      <c r="H504" s="166">
        <v>5.202</v>
      </c>
      <c r="L504" s="163"/>
      <c r="M504" s="167"/>
      <c r="N504" s="168"/>
      <c r="O504" s="168"/>
      <c r="P504" s="168"/>
      <c r="Q504" s="168"/>
      <c r="R504" s="168"/>
      <c r="S504" s="168"/>
      <c r="T504" s="169"/>
      <c r="AT504" s="164" t="s">
        <v>135</v>
      </c>
      <c r="AU504" s="164" t="s">
        <v>131</v>
      </c>
      <c r="AV504" s="15" t="s">
        <v>141</v>
      </c>
      <c r="AW504" s="15" t="s">
        <v>30</v>
      </c>
      <c r="AX504" s="15" t="s">
        <v>74</v>
      </c>
      <c r="AY504" s="164" t="s">
        <v>122</v>
      </c>
    </row>
    <row r="505" spans="1:65" s="2" customFormat="1" ht="21.75" customHeight="1">
      <c r="A505" s="31"/>
      <c r="B505" s="131"/>
      <c r="C505" s="132" t="s">
        <v>897</v>
      </c>
      <c r="D505" s="132" t="s">
        <v>125</v>
      </c>
      <c r="E505" s="133" t="s">
        <v>898</v>
      </c>
      <c r="F505" s="134" t="s">
        <v>899</v>
      </c>
      <c r="G505" s="135" t="s">
        <v>128</v>
      </c>
      <c r="H505" s="136">
        <v>4.7290000000000001</v>
      </c>
      <c r="I505" s="137">
        <v>17.600000000000001</v>
      </c>
      <c r="J505" s="137">
        <f>ROUND(I505*H505,2)</f>
        <v>83.23</v>
      </c>
      <c r="K505" s="134" t="s">
        <v>129</v>
      </c>
      <c r="L505" s="32"/>
      <c r="M505" s="138" t="s">
        <v>3</v>
      </c>
      <c r="N505" s="139" t="s">
        <v>41</v>
      </c>
      <c r="O505" s="140">
        <v>0.03</v>
      </c>
      <c r="P505" s="140">
        <f>O505*H505</f>
        <v>0.14187</v>
      </c>
      <c r="Q505" s="140">
        <v>0</v>
      </c>
      <c r="R505" s="140">
        <f>Q505*H505</f>
        <v>0</v>
      </c>
      <c r="S505" s="140">
        <v>0</v>
      </c>
      <c r="T505" s="141">
        <f>S505*H505</f>
        <v>0</v>
      </c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R505" s="142" t="s">
        <v>130</v>
      </c>
      <c r="AT505" s="142" t="s">
        <v>125</v>
      </c>
      <c r="AU505" s="142" t="s">
        <v>131</v>
      </c>
      <c r="AY505" s="19" t="s">
        <v>122</v>
      </c>
      <c r="BE505" s="143">
        <f>IF(N505="základní",J505,0)</f>
        <v>0</v>
      </c>
      <c r="BF505" s="143">
        <f>IF(N505="snížená",J505,0)</f>
        <v>83.23</v>
      </c>
      <c r="BG505" s="143">
        <f>IF(N505="zákl. přenesená",J505,0)</f>
        <v>0</v>
      </c>
      <c r="BH505" s="143">
        <f>IF(N505="sníž. přenesená",J505,0)</f>
        <v>0</v>
      </c>
      <c r="BI505" s="143">
        <f>IF(N505="nulová",J505,0)</f>
        <v>0</v>
      </c>
      <c r="BJ505" s="19" t="s">
        <v>131</v>
      </c>
      <c r="BK505" s="143">
        <f>ROUND(I505*H505,2)</f>
        <v>83.23</v>
      </c>
      <c r="BL505" s="19" t="s">
        <v>130</v>
      </c>
      <c r="BM505" s="142" t="s">
        <v>900</v>
      </c>
    </row>
    <row r="506" spans="1:65" s="2" customFormat="1" ht="10.199999999999999">
      <c r="A506" s="31"/>
      <c r="B506" s="32"/>
      <c r="C506" s="31"/>
      <c r="D506" s="144" t="s">
        <v>133</v>
      </c>
      <c r="E506" s="31"/>
      <c r="F506" s="145" t="s">
        <v>901</v>
      </c>
      <c r="G506" s="31"/>
      <c r="H506" s="31"/>
      <c r="I506" s="31"/>
      <c r="J506" s="31"/>
      <c r="K506" s="31"/>
      <c r="L506" s="32"/>
      <c r="M506" s="146"/>
      <c r="N506" s="147"/>
      <c r="O506" s="52"/>
      <c r="P506" s="52"/>
      <c r="Q506" s="52"/>
      <c r="R506" s="52"/>
      <c r="S506" s="52"/>
      <c r="T506" s="53"/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T506" s="19" t="s">
        <v>133</v>
      </c>
      <c r="AU506" s="19" t="s">
        <v>131</v>
      </c>
    </row>
    <row r="507" spans="1:65" s="2" customFormat="1" ht="21.75" customHeight="1">
      <c r="A507" s="31"/>
      <c r="B507" s="131"/>
      <c r="C507" s="132" t="s">
        <v>902</v>
      </c>
      <c r="D507" s="132" t="s">
        <v>125</v>
      </c>
      <c r="E507" s="133" t="s">
        <v>903</v>
      </c>
      <c r="F507" s="134" t="s">
        <v>904</v>
      </c>
      <c r="G507" s="135" t="s">
        <v>128</v>
      </c>
      <c r="H507" s="136">
        <v>4.7290000000000001</v>
      </c>
      <c r="I507" s="137">
        <v>97.3</v>
      </c>
      <c r="J507" s="137">
        <f>ROUND(I507*H507,2)</f>
        <v>460.13</v>
      </c>
      <c r="K507" s="134" t="s">
        <v>129</v>
      </c>
      <c r="L507" s="32"/>
      <c r="M507" s="138" t="s">
        <v>3</v>
      </c>
      <c r="N507" s="139" t="s">
        <v>41</v>
      </c>
      <c r="O507" s="140">
        <v>0.16600000000000001</v>
      </c>
      <c r="P507" s="140">
        <f>O507*H507</f>
        <v>0.7850140000000001</v>
      </c>
      <c r="Q507" s="140">
        <v>0</v>
      </c>
      <c r="R507" s="140">
        <f>Q507*H507</f>
        <v>0</v>
      </c>
      <c r="S507" s="140">
        <v>0</v>
      </c>
      <c r="T507" s="141">
        <f>S507*H507</f>
        <v>0</v>
      </c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R507" s="142" t="s">
        <v>130</v>
      </c>
      <c r="AT507" s="142" t="s">
        <v>125</v>
      </c>
      <c r="AU507" s="142" t="s">
        <v>131</v>
      </c>
      <c r="AY507" s="19" t="s">
        <v>122</v>
      </c>
      <c r="BE507" s="143">
        <f>IF(N507="základní",J507,0)</f>
        <v>0</v>
      </c>
      <c r="BF507" s="143">
        <f>IF(N507="snížená",J507,0)</f>
        <v>460.13</v>
      </c>
      <c r="BG507" s="143">
        <f>IF(N507="zákl. přenesená",J507,0)</f>
        <v>0</v>
      </c>
      <c r="BH507" s="143">
        <f>IF(N507="sníž. přenesená",J507,0)</f>
        <v>0</v>
      </c>
      <c r="BI507" s="143">
        <f>IF(N507="nulová",J507,0)</f>
        <v>0</v>
      </c>
      <c r="BJ507" s="19" t="s">
        <v>131</v>
      </c>
      <c r="BK507" s="143">
        <f>ROUND(I507*H507,2)</f>
        <v>460.13</v>
      </c>
      <c r="BL507" s="19" t="s">
        <v>130</v>
      </c>
      <c r="BM507" s="142" t="s">
        <v>905</v>
      </c>
    </row>
    <row r="508" spans="1:65" s="2" customFormat="1" ht="10.199999999999999">
      <c r="A508" s="31"/>
      <c r="B508" s="32"/>
      <c r="C508" s="31"/>
      <c r="D508" s="144" t="s">
        <v>133</v>
      </c>
      <c r="E508" s="31"/>
      <c r="F508" s="145" t="s">
        <v>906</v>
      </c>
      <c r="G508" s="31"/>
      <c r="H508" s="31"/>
      <c r="I508" s="31"/>
      <c r="J508" s="31"/>
      <c r="K508" s="31"/>
      <c r="L508" s="32"/>
      <c r="M508" s="146"/>
      <c r="N508" s="147"/>
      <c r="O508" s="52"/>
      <c r="P508" s="52"/>
      <c r="Q508" s="52"/>
      <c r="R508" s="52"/>
      <c r="S508" s="52"/>
      <c r="T508" s="53"/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T508" s="19" t="s">
        <v>133</v>
      </c>
      <c r="AU508" s="19" t="s">
        <v>131</v>
      </c>
    </row>
    <row r="509" spans="1:65" s="2" customFormat="1" ht="16.5" customHeight="1">
      <c r="A509" s="31"/>
      <c r="B509" s="131"/>
      <c r="C509" s="132" t="s">
        <v>907</v>
      </c>
      <c r="D509" s="132" t="s">
        <v>125</v>
      </c>
      <c r="E509" s="133" t="s">
        <v>908</v>
      </c>
      <c r="F509" s="134" t="s">
        <v>909</v>
      </c>
      <c r="G509" s="135" t="s">
        <v>169</v>
      </c>
      <c r="H509" s="136">
        <v>12.116</v>
      </c>
      <c r="I509" s="137">
        <v>43.9</v>
      </c>
      <c r="J509" s="137">
        <f>ROUND(I509*H509,2)</f>
        <v>531.89</v>
      </c>
      <c r="K509" s="134" t="s">
        <v>129</v>
      </c>
      <c r="L509" s="32"/>
      <c r="M509" s="138" t="s">
        <v>3</v>
      </c>
      <c r="N509" s="139" t="s">
        <v>41</v>
      </c>
      <c r="O509" s="140">
        <v>0.05</v>
      </c>
      <c r="P509" s="140">
        <f>O509*H509</f>
        <v>0.60580000000000001</v>
      </c>
      <c r="Q509" s="140">
        <v>3.0000000000000001E-5</v>
      </c>
      <c r="R509" s="140">
        <f>Q509*H509</f>
        <v>3.6348000000000001E-4</v>
      </c>
      <c r="S509" s="140">
        <v>0</v>
      </c>
      <c r="T509" s="141">
        <f>S509*H509</f>
        <v>0</v>
      </c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R509" s="142" t="s">
        <v>130</v>
      </c>
      <c r="AT509" s="142" t="s">
        <v>125</v>
      </c>
      <c r="AU509" s="142" t="s">
        <v>131</v>
      </c>
      <c r="AY509" s="19" t="s">
        <v>122</v>
      </c>
      <c r="BE509" s="143">
        <f>IF(N509="základní",J509,0)</f>
        <v>0</v>
      </c>
      <c r="BF509" s="143">
        <f>IF(N509="snížená",J509,0)</f>
        <v>531.89</v>
      </c>
      <c r="BG509" s="143">
        <f>IF(N509="zákl. přenesená",J509,0)</f>
        <v>0</v>
      </c>
      <c r="BH509" s="143">
        <f>IF(N509="sníž. přenesená",J509,0)</f>
        <v>0</v>
      </c>
      <c r="BI509" s="143">
        <f>IF(N509="nulová",J509,0)</f>
        <v>0</v>
      </c>
      <c r="BJ509" s="19" t="s">
        <v>131</v>
      </c>
      <c r="BK509" s="143">
        <f>ROUND(I509*H509,2)</f>
        <v>531.89</v>
      </c>
      <c r="BL509" s="19" t="s">
        <v>130</v>
      </c>
      <c r="BM509" s="142" t="s">
        <v>910</v>
      </c>
    </row>
    <row r="510" spans="1:65" s="2" customFormat="1" ht="10.199999999999999">
      <c r="A510" s="31"/>
      <c r="B510" s="32"/>
      <c r="C510" s="31"/>
      <c r="D510" s="144" t="s">
        <v>133</v>
      </c>
      <c r="E510" s="31"/>
      <c r="F510" s="145" t="s">
        <v>911</v>
      </c>
      <c r="G510" s="31"/>
      <c r="H510" s="31"/>
      <c r="I510" s="31"/>
      <c r="J510" s="31"/>
      <c r="K510" s="31"/>
      <c r="L510" s="32"/>
      <c r="M510" s="146"/>
      <c r="N510" s="147"/>
      <c r="O510" s="52"/>
      <c r="P510" s="52"/>
      <c r="Q510" s="52"/>
      <c r="R510" s="52"/>
      <c r="S510" s="52"/>
      <c r="T510" s="53"/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T510" s="19" t="s">
        <v>133</v>
      </c>
      <c r="AU510" s="19" t="s">
        <v>131</v>
      </c>
    </row>
    <row r="511" spans="1:65" s="13" customFormat="1" ht="10.199999999999999">
      <c r="B511" s="148"/>
      <c r="D511" s="149" t="s">
        <v>135</v>
      </c>
      <c r="E511" s="150" t="s">
        <v>3</v>
      </c>
      <c r="F511" s="151" t="s">
        <v>912</v>
      </c>
      <c r="H511" s="152">
        <v>12.116</v>
      </c>
      <c r="L511" s="148"/>
      <c r="M511" s="153"/>
      <c r="N511" s="154"/>
      <c r="O511" s="154"/>
      <c r="P511" s="154"/>
      <c r="Q511" s="154"/>
      <c r="R511" s="154"/>
      <c r="S511" s="154"/>
      <c r="T511" s="155"/>
      <c r="AT511" s="150" t="s">
        <v>135</v>
      </c>
      <c r="AU511" s="150" t="s">
        <v>131</v>
      </c>
      <c r="AV511" s="13" t="s">
        <v>131</v>
      </c>
      <c r="AW511" s="13" t="s">
        <v>30</v>
      </c>
      <c r="AX511" s="13" t="s">
        <v>74</v>
      </c>
      <c r="AY511" s="150" t="s">
        <v>122</v>
      </c>
    </row>
    <row r="512" spans="1:65" s="2" customFormat="1" ht="24.15" customHeight="1">
      <c r="A512" s="31"/>
      <c r="B512" s="131"/>
      <c r="C512" s="132" t="s">
        <v>913</v>
      </c>
      <c r="D512" s="132" t="s">
        <v>125</v>
      </c>
      <c r="E512" s="133" t="s">
        <v>914</v>
      </c>
      <c r="F512" s="134" t="s">
        <v>915</v>
      </c>
      <c r="G512" s="135" t="s">
        <v>316</v>
      </c>
      <c r="H512" s="136">
        <v>101.137</v>
      </c>
      <c r="I512" s="137">
        <v>6.92</v>
      </c>
      <c r="J512" s="137">
        <f>ROUND(I512*H512,2)</f>
        <v>699.87</v>
      </c>
      <c r="K512" s="134" t="s">
        <v>129</v>
      </c>
      <c r="L512" s="32"/>
      <c r="M512" s="138" t="s">
        <v>3</v>
      </c>
      <c r="N512" s="139" t="s">
        <v>41</v>
      </c>
      <c r="O512" s="140">
        <v>0</v>
      </c>
      <c r="P512" s="140">
        <f>O512*H512</f>
        <v>0</v>
      </c>
      <c r="Q512" s="140">
        <v>0</v>
      </c>
      <c r="R512" s="140">
        <f>Q512*H512</f>
        <v>0</v>
      </c>
      <c r="S512" s="140">
        <v>0</v>
      </c>
      <c r="T512" s="141">
        <f>S512*H512</f>
        <v>0</v>
      </c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R512" s="142" t="s">
        <v>130</v>
      </c>
      <c r="AT512" s="142" t="s">
        <v>125</v>
      </c>
      <c r="AU512" s="142" t="s">
        <v>131</v>
      </c>
      <c r="AY512" s="19" t="s">
        <v>122</v>
      </c>
      <c r="BE512" s="143">
        <f>IF(N512="základní",J512,0)</f>
        <v>0</v>
      </c>
      <c r="BF512" s="143">
        <f>IF(N512="snížená",J512,0)</f>
        <v>699.87</v>
      </c>
      <c r="BG512" s="143">
        <f>IF(N512="zákl. přenesená",J512,0)</f>
        <v>0</v>
      </c>
      <c r="BH512" s="143">
        <f>IF(N512="sníž. přenesená",J512,0)</f>
        <v>0</v>
      </c>
      <c r="BI512" s="143">
        <f>IF(N512="nulová",J512,0)</f>
        <v>0</v>
      </c>
      <c r="BJ512" s="19" t="s">
        <v>131</v>
      </c>
      <c r="BK512" s="143">
        <f>ROUND(I512*H512,2)</f>
        <v>699.87</v>
      </c>
      <c r="BL512" s="19" t="s">
        <v>130</v>
      </c>
      <c r="BM512" s="142" t="s">
        <v>916</v>
      </c>
    </row>
    <row r="513" spans="1:65" s="2" customFormat="1" ht="10.199999999999999">
      <c r="A513" s="31"/>
      <c r="B513" s="32"/>
      <c r="C513" s="31"/>
      <c r="D513" s="144" t="s">
        <v>133</v>
      </c>
      <c r="E513" s="31"/>
      <c r="F513" s="145" t="s">
        <v>917</v>
      </c>
      <c r="G513" s="31"/>
      <c r="H513" s="31"/>
      <c r="I513" s="31"/>
      <c r="J513" s="31"/>
      <c r="K513" s="31"/>
      <c r="L513" s="32"/>
      <c r="M513" s="146"/>
      <c r="N513" s="147"/>
      <c r="O513" s="52"/>
      <c r="P513" s="52"/>
      <c r="Q513" s="52"/>
      <c r="R513" s="52"/>
      <c r="S513" s="52"/>
      <c r="T513" s="53"/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T513" s="19" t="s">
        <v>133</v>
      </c>
      <c r="AU513" s="19" t="s">
        <v>131</v>
      </c>
    </row>
    <row r="514" spans="1:65" s="12" customFormat="1" ht="22.8" customHeight="1">
      <c r="B514" s="119"/>
      <c r="D514" s="120" t="s">
        <v>68</v>
      </c>
      <c r="E514" s="129" t="s">
        <v>918</v>
      </c>
      <c r="F514" s="129" t="s">
        <v>919</v>
      </c>
      <c r="J514" s="130">
        <f>BK514</f>
        <v>14480.89</v>
      </c>
      <c r="L514" s="119"/>
      <c r="M514" s="123"/>
      <c r="N514" s="124"/>
      <c r="O514" s="124"/>
      <c r="P514" s="125">
        <f>SUM(P515:P528)</f>
        <v>17.82264</v>
      </c>
      <c r="Q514" s="124"/>
      <c r="R514" s="125">
        <f>SUM(R515:R528)</f>
        <v>1.4177100000000002E-2</v>
      </c>
      <c r="S514" s="124"/>
      <c r="T514" s="126">
        <f>SUM(T515:T528)</f>
        <v>0</v>
      </c>
      <c r="AR514" s="120" t="s">
        <v>131</v>
      </c>
      <c r="AT514" s="127" t="s">
        <v>68</v>
      </c>
      <c r="AU514" s="127" t="s">
        <v>74</v>
      </c>
      <c r="AY514" s="120" t="s">
        <v>122</v>
      </c>
      <c r="BK514" s="128">
        <f>SUM(BK515:BK528)</f>
        <v>14480.89</v>
      </c>
    </row>
    <row r="515" spans="1:65" s="2" customFormat="1" ht="16.5" customHeight="1">
      <c r="A515" s="31"/>
      <c r="B515" s="131"/>
      <c r="C515" s="132" t="s">
        <v>920</v>
      </c>
      <c r="D515" s="132" t="s">
        <v>125</v>
      </c>
      <c r="E515" s="133" t="s">
        <v>921</v>
      </c>
      <c r="F515" s="134" t="s">
        <v>922</v>
      </c>
      <c r="G515" s="135" t="s">
        <v>128</v>
      </c>
      <c r="H515" s="136">
        <v>20.253</v>
      </c>
      <c r="I515" s="137">
        <v>103</v>
      </c>
      <c r="J515" s="137">
        <f>ROUND(I515*H515,2)</f>
        <v>2086.06</v>
      </c>
      <c r="K515" s="134" t="s">
        <v>129</v>
      </c>
      <c r="L515" s="32"/>
      <c r="M515" s="138" t="s">
        <v>3</v>
      </c>
      <c r="N515" s="139" t="s">
        <v>41</v>
      </c>
      <c r="O515" s="140">
        <v>0.16</v>
      </c>
      <c r="P515" s="140">
        <f>O515*H515</f>
        <v>3.2404800000000002</v>
      </c>
      <c r="Q515" s="140">
        <v>8.0000000000000007E-5</v>
      </c>
      <c r="R515" s="140">
        <f>Q515*H515</f>
        <v>1.6202400000000002E-3</v>
      </c>
      <c r="S515" s="140">
        <v>0</v>
      </c>
      <c r="T515" s="141">
        <f>S515*H515</f>
        <v>0</v>
      </c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R515" s="142" t="s">
        <v>130</v>
      </c>
      <c r="AT515" s="142" t="s">
        <v>125</v>
      </c>
      <c r="AU515" s="142" t="s">
        <v>131</v>
      </c>
      <c r="AY515" s="19" t="s">
        <v>122</v>
      </c>
      <c r="BE515" s="143">
        <f>IF(N515="základní",J515,0)</f>
        <v>0</v>
      </c>
      <c r="BF515" s="143">
        <f>IF(N515="snížená",J515,0)</f>
        <v>2086.06</v>
      </c>
      <c r="BG515" s="143">
        <f>IF(N515="zákl. přenesená",J515,0)</f>
        <v>0</v>
      </c>
      <c r="BH515" s="143">
        <f>IF(N515="sníž. přenesená",J515,0)</f>
        <v>0</v>
      </c>
      <c r="BI515" s="143">
        <f>IF(N515="nulová",J515,0)</f>
        <v>0</v>
      </c>
      <c r="BJ515" s="19" t="s">
        <v>131</v>
      </c>
      <c r="BK515" s="143">
        <f>ROUND(I515*H515,2)</f>
        <v>2086.06</v>
      </c>
      <c r="BL515" s="19" t="s">
        <v>130</v>
      </c>
      <c r="BM515" s="142" t="s">
        <v>923</v>
      </c>
    </row>
    <row r="516" spans="1:65" s="2" customFormat="1" ht="10.199999999999999">
      <c r="A516" s="31"/>
      <c r="B516" s="32"/>
      <c r="C516" s="31"/>
      <c r="D516" s="144" t="s">
        <v>133</v>
      </c>
      <c r="E516" s="31"/>
      <c r="F516" s="145" t="s">
        <v>924</v>
      </c>
      <c r="G516" s="31"/>
      <c r="H516" s="31"/>
      <c r="I516" s="31"/>
      <c r="J516" s="31"/>
      <c r="K516" s="31"/>
      <c r="L516" s="32"/>
      <c r="M516" s="146"/>
      <c r="N516" s="147"/>
      <c r="O516" s="52"/>
      <c r="P516" s="52"/>
      <c r="Q516" s="52"/>
      <c r="R516" s="52"/>
      <c r="S516" s="52"/>
      <c r="T516" s="53"/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T516" s="19" t="s">
        <v>133</v>
      </c>
      <c r="AU516" s="19" t="s">
        <v>131</v>
      </c>
    </row>
    <row r="517" spans="1:65" s="13" customFormat="1" ht="10.199999999999999">
      <c r="B517" s="148"/>
      <c r="D517" s="149" t="s">
        <v>135</v>
      </c>
      <c r="E517" s="150" t="s">
        <v>3</v>
      </c>
      <c r="F517" s="151" t="s">
        <v>149</v>
      </c>
      <c r="H517" s="152">
        <v>20.253</v>
      </c>
      <c r="L517" s="148"/>
      <c r="M517" s="153"/>
      <c r="N517" s="154"/>
      <c r="O517" s="154"/>
      <c r="P517" s="154"/>
      <c r="Q517" s="154"/>
      <c r="R517" s="154"/>
      <c r="S517" s="154"/>
      <c r="T517" s="155"/>
      <c r="AT517" s="150" t="s">
        <v>135</v>
      </c>
      <c r="AU517" s="150" t="s">
        <v>131</v>
      </c>
      <c r="AV517" s="13" t="s">
        <v>131</v>
      </c>
      <c r="AW517" s="13" t="s">
        <v>30</v>
      </c>
      <c r="AX517" s="13" t="s">
        <v>69</v>
      </c>
      <c r="AY517" s="150" t="s">
        <v>122</v>
      </c>
    </row>
    <row r="518" spans="1:65" s="14" customFormat="1" ht="10.199999999999999">
      <c r="B518" s="156"/>
      <c r="D518" s="149" t="s">
        <v>135</v>
      </c>
      <c r="E518" s="157" t="s">
        <v>3</v>
      </c>
      <c r="F518" s="158" t="s">
        <v>145</v>
      </c>
      <c r="H518" s="159">
        <v>20.253</v>
      </c>
      <c r="L518" s="156"/>
      <c r="M518" s="160"/>
      <c r="N518" s="161"/>
      <c r="O518" s="161"/>
      <c r="P518" s="161"/>
      <c r="Q518" s="161"/>
      <c r="R518" s="161"/>
      <c r="S518" s="161"/>
      <c r="T518" s="162"/>
      <c r="AT518" s="157" t="s">
        <v>135</v>
      </c>
      <c r="AU518" s="157" t="s">
        <v>131</v>
      </c>
      <c r="AV518" s="14" t="s">
        <v>123</v>
      </c>
      <c r="AW518" s="14" t="s">
        <v>30</v>
      </c>
      <c r="AX518" s="14" t="s">
        <v>69</v>
      </c>
      <c r="AY518" s="157" t="s">
        <v>122</v>
      </c>
    </row>
    <row r="519" spans="1:65" s="15" customFormat="1" ht="10.199999999999999">
      <c r="B519" s="163"/>
      <c r="D519" s="149" t="s">
        <v>135</v>
      </c>
      <c r="E519" s="164" t="s">
        <v>3</v>
      </c>
      <c r="F519" s="165" t="s">
        <v>151</v>
      </c>
      <c r="H519" s="166">
        <v>20.253</v>
      </c>
      <c r="L519" s="163"/>
      <c r="M519" s="167"/>
      <c r="N519" s="168"/>
      <c r="O519" s="168"/>
      <c r="P519" s="168"/>
      <c r="Q519" s="168"/>
      <c r="R519" s="168"/>
      <c r="S519" s="168"/>
      <c r="T519" s="169"/>
      <c r="AT519" s="164" t="s">
        <v>135</v>
      </c>
      <c r="AU519" s="164" t="s">
        <v>131</v>
      </c>
      <c r="AV519" s="15" t="s">
        <v>141</v>
      </c>
      <c r="AW519" s="15" t="s">
        <v>30</v>
      </c>
      <c r="AX519" s="15" t="s">
        <v>74</v>
      </c>
      <c r="AY519" s="164" t="s">
        <v>122</v>
      </c>
    </row>
    <row r="520" spans="1:65" s="2" customFormat="1" ht="24.15" customHeight="1">
      <c r="A520" s="31"/>
      <c r="B520" s="131"/>
      <c r="C520" s="132" t="s">
        <v>925</v>
      </c>
      <c r="D520" s="132" t="s">
        <v>125</v>
      </c>
      <c r="E520" s="133" t="s">
        <v>926</v>
      </c>
      <c r="F520" s="134" t="s">
        <v>927</v>
      </c>
      <c r="G520" s="135" t="s">
        <v>128</v>
      </c>
      <c r="H520" s="136">
        <v>20.253</v>
      </c>
      <c r="I520" s="137">
        <v>223</v>
      </c>
      <c r="J520" s="137">
        <f>ROUND(I520*H520,2)</f>
        <v>4516.42</v>
      </c>
      <c r="K520" s="134" t="s">
        <v>129</v>
      </c>
      <c r="L520" s="32"/>
      <c r="M520" s="138" t="s">
        <v>3</v>
      </c>
      <c r="N520" s="139" t="s">
        <v>41</v>
      </c>
      <c r="O520" s="140">
        <v>0.34</v>
      </c>
      <c r="P520" s="140">
        <f>O520*H520</f>
        <v>6.8860200000000003</v>
      </c>
      <c r="Q520" s="140">
        <v>1.3999999999999999E-4</v>
      </c>
      <c r="R520" s="140">
        <f>Q520*H520</f>
        <v>2.83542E-3</v>
      </c>
      <c r="S520" s="140">
        <v>0</v>
      </c>
      <c r="T520" s="141">
        <f>S520*H520</f>
        <v>0</v>
      </c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R520" s="142" t="s">
        <v>130</v>
      </c>
      <c r="AT520" s="142" t="s">
        <v>125</v>
      </c>
      <c r="AU520" s="142" t="s">
        <v>131</v>
      </c>
      <c r="AY520" s="19" t="s">
        <v>122</v>
      </c>
      <c r="BE520" s="143">
        <f>IF(N520="základní",J520,0)</f>
        <v>0</v>
      </c>
      <c r="BF520" s="143">
        <f>IF(N520="snížená",J520,0)</f>
        <v>4516.42</v>
      </c>
      <c r="BG520" s="143">
        <f>IF(N520="zákl. přenesená",J520,0)</f>
        <v>0</v>
      </c>
      <c r="BH520" s="143">
        <f>IF(N520="sníž. přenesená",J520,0)</f>
        <v>0</v>
      </c>
      <c r="BI520" s="143">
        <f>IF(N520="nulová",J520,0)</f>
        <v>0</v>
      </c>
      <c r="BJ520" s="19" t="s">
        <v>131</v>
      </c>
      <c r="BK520" s="143">
        <f>ROUND(I520*H520,2)</f>
        <v>4516.42</v>
      </c>
      <c r="BL520" s="19" t="s">
        <v>130</v>
      </c>
      <c r="BM520" s="142" t="s">
        <v>928</v>
      </c>
    </row>
    <row r="521" spans="1:65" s="2" customFormat="1" ht="10.199999999999999">
      <c r="A521" s="31"/>
      <c r="B521" s="32"/>
      <c r="C521" s="31"/>
      <c r="D521" s="144" t="s">
        <v>133</v>
      </c>
      <c r="E521" s="31"/>
      <c r="F521" s="145" t="s">
        <v>929</v>
      </c>
      <c r="G521" s="31"/>
      <c r="H521" s="31"/>
      <c r="I521" s="31"/>
      <c r="J521" s="31"/>
      <c r="K521" s="31"/>
      <c r="L521" s="32"/>
      <c r="M521" s="146"/>
      <c r="N521" s="147"/>
      <c r="O521" s="52"/>
      <c r="P521" s="52"/>
      <c r="Q521" s="52"/>
      <c r="R521" s="52"/>
      <c r="S521" s="52"/>
      <c r="T521" s="53"/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T521" s="19" t="s">
        <v>133</v>
      </c>
      <c r="AU521" s="19" t="s">
        <v>131</v>
      </c>
    </row>
    <row r="522" spans="1:65" s="2" customFormat="1" ht="16.5" customHeight="1">
      <c r="A522" s="31"/>
      <c r="B522" s="131"/>
      <c r="C522" s="132" t="s">
        <v>930</v>
      </c>
      <c r="D522" s="132" t="s">
        <v>125</v>
      </c>
      <c r="E522" s="133" t="s">
        <v>931</v>
      </c>
      <c r="F522" s="134" t="s">
        <v>932</v>
      </c>
      <c r="G522" s="135" t="s">
        <v>128</v>
      </c>
      <c r="H522" s="136">
        <v>20.253</v>
      </c>
      <c r="I522" s="137">
        <v>108</v>
      </c>
      <c r="J522" s="137">
        <f>ROUND(I522*H522,2)</f>
        <v>2187.3200000000002</v>
      </c>
      <c r="K522" s="134" t="s">
        <v>129</v>
      </c>
      <c r="L522" s="32"/>
      <c r="M522" s="138" t="s">
        <v>3</v>
      </c>
      <c r="N522" s="139" t="s">
        <v>41</v>
      </c>
      <c r="O522" s="140">
        <v>0.09</v>
      </c>
      <c r="P522" s="140">
        <f>O522*H522</f>
        <v>1.82277</v>
      </c>
      <c r="Q522" s="140">
        <v>1.6000000000000001E-4</v>
      </c>
      <c r="R522" s="140">
        <f>Q522*H522</f>
        <v>3.2404800000000004E-3</v>
      </c>
      <c r="S522" s="140">
        <v>0</v>
      </c>
      <c r="T522" s="141">
        <f>S522*H522</f>
        <v>0</v>
      </c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R522" s="142" t="s">
        <v>130</v>
      </c>
      <c r="AT522" s="142" t="s">
        <v>125</v>
      </c>
      <c r="AU522" s="142" t="s">
        <v>131</v>
      </c>
      <c r="AY522" s="19" t="s">
        <v>122</v>
      </c>
      <c r="BE522" s="143">
        <f>IF(N522="základní",J522,0)</f>
        <v>0</v>
      </c>
      <c r="BF522" s="143">
        <f>IF(N522="snížená",J522,0)</f>
        <v>2187.3200000000002</v>
      </c>
      <c r="BG522" s="143">
        <f>IF(N522="zákl. přenesená",J522,0)</f>
        <v>0</v>
      </c>
      <c r="BH522" s="143">
        <f>IF(N522="sníž. přenesená",J522,0)</f>
        <v>0</v>
      </c>
      <c r="BI522" s="143">
        <f>IF(N522="nulová",J522,0)</f>
        <v>0</v>
      </c>
      <c r="BJ522" s="19" t="s">
        <v>131</v>
      </c>
      <c r="BK522" s="143">
        <f>ROUND(I522*H522,2)</f>
        <v>2187.3200000000002</v>
      </c>
      <c r="BL522" s="19" t="s">
        <v>130</v>
      </c>
      <c r="BM522" s="142" t="s">
        <v>933</v>
      </c>
    </row>
    <row r="523" spans="1:65" s="2" customFormat="1" ht="10.199999999999999">
      <c r="A523" s="31"/>
      <c r="B523" s="32"/>
      <c r="C523" s="31"/>
      <c r="D523" s="144" t="s">
        <v>133</v>
      </c>
      <c r="E523" s="31"/>
      <c r="F523" s="145" t="s">
        <v>934</v>
      </c>
      <c r="G523" s="31"/>
      <c r="H523" s="31"/>
      <c r="I523" s="31"/>
      <c r="J523" s="31"/>
      <c r="K523" s="31"/>
      <c r="L523" s="32"/>
      <c r="M523" s="146"/>
      <c r="N523" s="147"/>
      <c r="O523" s="52"/>
      <c r="P523" s="52"/>
      <c r="Q523" s="52"/>
      <c r="R523" s="52"/>
      <c r="S523" s="52"/>
      <c r="T523" s="53"/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T523" s="19" t="s">
        <v>133</v>
      </c>
      <c r="AU523" s="19" t="s">
        <v>131</v>
      </c>
    </row>
    <row r="524" spans="1:65" s="2" customFormat="1" ht="16.5" customHeight="1">
      <c r="A524" s="31"/>
      <c r="B524" s="131"/>
      <c r="C524" s="132" t="s">
        <v>935</v>
      </c>
      <c r="D524" s="132" t="s">
        <v>125</v>
      </c>
      <c r="E524" s="133" t="s">
        <v>936</v>
      </c>
      <c r="F524" s="134" t="s">
        <v>937</v>
      </c>
      <c r="G524" s="135" t="s">
        <v>128</v>
      </c>
      <c r="H524" s="136">
        <v>40.506</v>
      </c>
      <c r="I524" s="137">
        <v>31.5</v>
      </c>
      <c r="J524" s="137">
        <f>ROUND(I524*H524,2)</f>
        <v>1275.94</v>
      </c>
      <c r="K524" s="134" t="s">
        <v>129</v>
      </c>
      <c r="L524" s="32"/>
      <c r="M524" s="138" t="s">
        <v>3</v>
      </c>
      <c r="N524" s="139" t="s">
        <v>41</v>
      </c>
      <c r="O524" s="140">
        <v>5.5E-2</v>
      </c>
      <c r="P524" s="140">
        <f>O524*H524</f>
        <v>2.22783</v>
      </c>
      <c r="Q524" s="140">
        <v>1.0000000000000001E-5</v>
      </c>
      <c r="R524" s="140">
        <f>Q524*H524</f>
        <v>4.0506000000000006E-4</v>
      </c>
      <c r="S524" s="140">
        <v>0</v>
      </c>
      <c r="T524" s="141">
        <f>S524*H524</f>
        <v>0</v>
      </c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R524" s="142" t="s">
        <v>130</v>
      </c>
      <c r="AT524" s="142" t="s">
        <v>125</v>
      </c>
      <c r="AU524" s="142" t="s">
        <v>131</v>
      </c>
      <c r="AY524" s="19" t="s">
        <v>122</v>
      </c>
      <c r="BE524" s="143">
        <f>IF(N524="základní",J524,0)</f>
        <v>0</v>
      </c>
      <c r="BF524" s="143">
        <f>IF(N524="snížená",J524,0)</f>
        <v>1275.94</v>
      </c>
      <c r="BG524" s="143">
        <f>IF(N524="zákl. přenesená",J524,0)</f>
        <v>0</v>
      </c>
      <c r="BH524" s="143">
        <f>IF(N524="sníž. přenesená",J524,0)</f>
        <v>0</v>
      </c>
      <c r="BI524" s="143">
        <f>IF(N524="nulová",J524,0)</f>
        <v>0</v>
      </c>
      <c r="BJ524" s="19" t="s">
        <v>131</v>
      </c>
      <c r="BK524" s="143">
        <f>ROUND(I524*H524,2)</f>
        <v>1275.94</v>
      </c>
      <c r="BL524" s="19" t="s">
        <v>130</v>
      </c>
      <c r="BM524" s="142" t="s">
        <v>938</v>
      </c>
    </row>
    <row r="525" spans="1:65" s="2" customFormat="1" ht="10.199999999999999">
      <c r="A525" s="31"/>
      <c r="B525" s="32"/>
      <c r="C525" s="31"/>
      <c r="D525" s="144" t="s">
        <v>133</v>
      </c>
      <c r="E525" s="31"/>
      <c r="F525" s="145" t="s">
        <v>939</v>
      </c>
      <c r="G525" s="31"/>
      <c r="H525" s="31"/>
      <c r="I525" s="31"/>
      <c r="J525" s="31"/>
      <c r="K525" s="31"/>
      <c r="L525" s="32"/>
      <c r="M525" s="146"/>
      <c r="N525" s="147"/>
      <c r="O525" s="52"/>
      <c r="P525" s="52"/>
      <c r="Q525" s="52"/>
      <c r="R525" s="52"/>
      <c r="S525" s="52"/>
      <c r="T525" s="53"/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T525" s="19" t="s">
        <v>133</v>
      </c>
      <c r="AU525" s="19" t="s">
        <v>131</v>
      </c>
    </row>
    <row r="526" spans="1:65" s="2" customFormat="1" ht="24.15" customHeight="1">
      <c r="A526" s="31"/>
      <c r="B526" s="131"/>
      <c r="C526" s="132" t="s">
        <v>940</v>
      </c>
      <c r="D526" s="132" t="s">
        <v>125</v>
      </c>
      <c r="E526" s="133" t="s">
        <v>941</v>
      </c>
      <c r="F526" s="134" t="s">
        <v>942</v>
      </c>
      <c r="G526" s="135" t="s">
        <v>128</v>
      </c>
      <c r="H526" s="136">
        <v>40.506</v>
      </c>
      <c r="I526" s="137">
        <v>109</v>
      </c>
      <c r="J526" s="137">
        <f>ROUND(I526*H526,2)</f>
        <v>4415.1499999999996</v>
      </c>
      <c r="K526" s="134" t="s">
        <v>129</v>
      </c>
      <c r="L526" s="32"/>
      <c r="M526" s="138" t="s">
        <v>3</v>
      </c>
      <c r="N526" s="139" t="s">
        <v>41</v>
      </c>
      <c r="O526" s="140">
        <v>0.09</v>
      </c>
      <c r="P526" s="140">
        <f>O526*H526</f>
        <v>3.64554</v>
      </c>
      <c r="Q526" s="140">
        <v>1.4999999999999999E-4</v>
      </c>
      <c r="R526" s="140">
        <f>Q526*H526</f>
        <v>6.0758999999999995E-3</v>
      </c>
      <c r="S526" s="140">
        <v>0</v>
      </c>
      <c r="T526" s="141">
        <f>S526*H526</f>
        <v>0</v>
      </c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R526" s="142" t="s">
        <v>130</v>
      </c>
      <c r="AT526" s="142" t="s">
        <v>125</v>
      </c>
      <c r="AU526" s="142" t="s">
        <v>131</v>
      </c>
      <c r="AY526" s="19" t="s">
        <v>122</v>
      </c>
      <c r="BE526" s="143">
        <f>IF(N526="základní",J526,0)</f>
        <v>0</v>
      </c>
      <c r="BF526" s="143">
        <f>IF(N526="snížená",J526,0)</f>
        <v>4415.1499999999996</v>
      </c>
      <c r="BG526" s="143">
        <f>IF(N526="zákl. přenesená",J526,0)</f>
        <v>0</v>
      </c>
      <c r="BH526" s="143">
        <f>IF(N526="sníž. přenesená",J526,0)</f>
        <v>0</v>
      </c>
      <c r="BI526" s="143">
        <f>IF(N526="nulová",J526,0)</f>
        <v>0</v>
      </c>
      <c r="BJ526" s="19" t="s">
        <v>131</v>
      </c>
      <c r="BK526" s="143">
        <f>ROUND(I526*H526,2)</f>
        <v>4415.1499999999996</v>
      </c>
      <c r="BL526" s="19" t="s">
        <v>130</v>
      </c>
      <c r="BM526" s="142" t="s">
        <v>943</v>
      </c>
    </row>
    <row r="527" spans="1:65" s="2" customFormat="1" ht="10.199999999999999">
      <c r="A527" s="31"/>
      <c r="B527" s="32"/>
      <c r="C527" s="31"/>
      <c r="D527" s="144" t="s">
        <v>133</v>
      </c>
      <c r="E527" s="31"/>
      <c r="F527" s="145" t="s">
        <v>944</v>
      </c>
      <c r="G527" s="31"/>
      <c r="H527" s="31"/>
      <c r="I527" s="31"/>
      <c r="J527" s="31"/>
      <c r="K527" s="31"/>
      <c r="L527" s="32"/>
      <c r="M527" s="146"/>
      <c r="N527" s="147"/>
      <c r="O527" s="52"/>
      <c r="P527" s="52"/>
      <c r="Q527" s="52"/>
      <c r="R527" s="52"/>
      <c r="S527" s="52"/>
      <c r="T527" s="53"/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T527" s="19" t="s">
        <v>133</v>
      </c>
      <c r="AU527" s="19" t="s">
        <v>131</v>
      </c>
    </row>
    <row r="528" spans="1:65" s="13" customFormat="1" ht="10.199999999999999">
      <c r="B528" s="148"/>
      <c r="D528" s="149" t="s">
        <v>135</v>
      </c>
      <c r="E528" s="150" t="s">
        <v>3</v>
      </c>
      <c r="F528" s="151" t="s">
        <v>945</v>
      </c>
      <c r="H528" s="152">
        <v>40.506</v>
      </c>
      <c r="L528" s="148"/>
      <c r="M528" s="153"/>
      <c r="N528" s="154"/>
      <c r="O528" s="154"/>
      <c r="P528" s="154"/>
      <c r="Q528" s="154"/>
      <c r="R528" s="154"/>
      <c r="S528" s="154"/>
      <c r="T528" s="155"/>
      <c r="AT528" s="150" t="s">
        <v>135</v>
      </c>
      <c r="AU528" s="150" t="s">
        <v>131</v>
      </c>
      <c r="AV528" s="13" t="s">
        <v>131</v>
      </c>
      <c r="AW528" s="13" t="s">
        <v>30</v>
      </c>
      <c r="AX528" s="13" t="s">
        <v>74</v>
      </c>
      <c r="AY528" s="150" t="s">
        <v>122</v>
      </c>
    </row>
    <row r="529" spans="1:65" s="12" customFormat="1" ht="22.8" customHeight="1">
      <c r="B529" s="119"/>
      <c r="D529" s="120" t="s">
        <v>68</v>
      </c>
      <c r="E529" s="129" t="s">
        <v>946</v>
      </c>
      <c r="F529" s="129" t="s">
        <v>947</v>
      </c>
      <c r="J529" s="130">
        <f>BK529</f>
        <v>35357.390000000007</v>
      </c>
      <c r="L529" s="119"/>
      <c r="M529" s="123"/>
      <c r="N529" s="124"/>
      <c r="O529" s="124"/>
      <c r="P529" s="125">
        <f>SUM(P530:P582)</f>
        <v>31.859158000000004</v>
      </c>
      <c r="Q529" s="124"/>
      <c r="R529" s="125">
        <f>SUM(R530:R582)</f>
        <v>0.24802413000000001</v>
      </c>
      <c r="S529" s="124"/>
      <c r="T529" s="126">
        <f>SUM(T530:T582)</f>
        <v>0.14009099999999999</v>
      </c>
      <c r="AR529" s="120" t="s">
        <v>131</v>
      </c>
      <c r="AT529" s="127" t="s">
        <v>68</v>
      </c>
      <c r="AU529" s="127" t="s">
        <v>74</v>
      </c>
      <c r="AY529" s="120" t="s">
        <v>122</v>
      </c>
      <c r="BK529" s="128">
        <f>SUM(BK530:BK582)</f>
        <v>35357.390000000007</v>
      </c>
    </row>
    <row r="530" spans="1:65" s="2" customFormat="1" ht="16.5" customHeight="1">
      <c r="A530" s="31"/>
      <c r="B530" s="131"/>
      <c r="C530" s="132" t="s">
        <v>948</v>
      </c>
      <c r="D530" s="132" t="s">
        <v>125</v>
      </c>
      <c r="E530" s="133" t="s">
        <v>949</v>
      </c>
      <c r="F530" s="134" t="s">
        <v>950</v>
      </c>
      <c r="G530" s="135" t="s">
        <v>128</v>
      </c>
      <c r="H530" s="136">
        <v>22.123000000000001</v>
      </c>
      <c r="I530" s="137">
        <v>327</v>
      </c>
      <c r="J530" s="137">
        <f>ROUND(I530*H530,2)</f>
        <v>7234.22</v>
      </c>
      <c r="K530" s="134" t="s">
        <v>129</v>
      </c>
      <c r="L530" s="32"/>
      <c r="M530" s="138" t="s">
        <v>3</v>
      </c>
      <c r="N530" s="139" t="s">
        <v>41</v>
      </c>
      <c r="O530" s="140">
        <v>0.245</v>
      </c>
      <c r="P530" s="140">
        <f>O530*H530</f>
        <v>5.4201350000000001</v>
      </c>
      <c r="Q530" s="140">
        <v>7.5799999999999999E-3</v>
      </c>
      <c r="R530" s="140">
        <f>Q530*H530</f>
        <v>0.16769234</v>
      </c>
      <c r="S530" s="140">
        <v>0</v>
      </c>
      <c r="T530" s="141">
        <f>S530*H530</f>
        <v>0</v>
      </c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R530" s="142" t="s">
        <v>130</v>
      </c>
      <c r="AT530" s="142" t="s">
        <v>125</v>
      </c>
      <c r="AU530" s="142" t="s">
        <v>131</v>
      </c>
      <c r="AY530" s="19" t="s">
        <v>122</v>
      </c>
      <c r="BE530" s="143">
        <f>IF(N530="základní",J530,0)</f>
        <v>0</v>
      </c>
      <c r="BF530" s="143">
        <f>IF(N530="snížená",J530,0)</f>
        <v>7234.22</v>
      </c>
      <c r="BG530" s="143">
        <f>IF(N530="zákl. přenesená",J530,0)</f>
        <v>0</v>
      </c>
      <c r="BH530" s="143">
        <f>IF(N530="sníž. přenesená",J530,0)</f>
        <v>0</v>
      </c>
      <c r="BI530" s="143">
        <f>IF(N530="nulová",J530,0)</f>
        <v>0</v>
      </c>
      <c r="BJ530" s="19" t="s">
        <v>131</v>
      </c>
      <c r="BK530" s="143">
        <f>ROUND(I530*H530,2)</f>
        <v>7234.22</v>
      </c>
      <c r="BL530" s="19" t="s">
        <v>130</v>
      </c>
      <c r="BM530" s="142" t="s">
        <v>951</v>
      </c>
    </row>
    <row r="531" spans="1:65" s="2" customFormat="1" ht="10.199999999999999">
      <c r="A531" s="31"/>
      <c r="B531" s="32"/>
      <c r="C531" s="31"/>
      <c r="D531" s="144" t="s">
        <v>133</v>
      </c>
      <c r="E531" s="31"/>
      <c r="F531" s="145" t="s">
        <v>952</v>
      </c>
      <c r="G531" s="31"/>
      <c r="H531" s="31"/>
      <c r="I531" s="31"/>
      <c r="J531" s="31"/>
      <c r="K531" s="31"/>
      <c r="L531" s="32"/>
      <c r="M531" s="146"/>
      <c r="N531" s="147"/>
      <c r="O531" s="52"/>
      <c r="P531" s="52"/>
      <c r="Q531" s="52"/>
      <c r="R531" s="52"/>
      <c r="S531" s="52"/>
      <c r="T531" s="53"/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T531" s="19" t="s">
        <v>133</v>
      </c>
      <c r="AU531" s="19" t="s">
        <v>131</v>
      </c>
    </row>
    <row r="532" spans="1:65" s="13" customFormat="1" ht="10.199999999999999">
      <c r="B532" s="148"/>
      <c r="D532" s="149" t="s">
        <v>135</v>
      </c>
      <c r="E532" s="150" t="s">
        <v>3</v>
      </c>
      <c r="F532" s="151" t="s">
        <v>146</v>
      </c>
      <c r="H532" s="152">
        <v>8.3320000000000007</v>
      </c>
      <c r="L532" s="148"/>
      <c r="M532" s="153"/>
      <c r="N532" s="154"/>
      <c r="O532" s="154"/>
      <c r="P532" s="154"/>
      <c r="Q532" s="154"/>
      <c r="R532" s="154"/>
      <c r="S532" s="154"/>
      <c r="T532" s="155"/>
      <c r="AT532" s="150" t="s">
        <v>135</v>
      </c>
      <c r="AU532" s="150" t="s">
        <v>131</v>
      </c>
      <c r="AV532" s="13" t="s">
        <v>131</v>
      </c>
      <c r="AW532" s="13" t="s">
        <v>30</v>
      </c>
      <c r="AX532" s="13" t="s">
        <v>69</v>
      </c>
      <c r="AY532" s="150" t="s">
        <v>122</v>
      </c>
    </row>
    <row r="533" spans="1:65" s="14" customFormat="1" ht="10.199999999999999">
      <c r="B533" s="156"/>
      <c r="D533" s="149" t="s">
        <v>135</v>
      </c>
      <c r="E533" s="157" t="s">
        <v>3</v>
      </c>
      <c r="F533" s="158" t="s">
        <v>145</v>
      </c>
      <c r="H533" s="159">
        <v>8.3320000000000007</v>
      </c>
      <c r="L533" s="156"/>
      <c r="M533" s="160"/>
      <c r="N533" s="161"/>
      <c r="O533" s="161"/>
      <c r="P533" s="161"/>
      <c r="Q533" s="161"/>
      <c r="R533" s="161"/>
      <c r="S533" s="161"/>
      <c r="T533" s="162"/>
      <c r="AT533" s="157" t="s">
        <v>135</v>
      </c>
      <c r="AU533" s="157" t="s">
        <v>131</v>
      </c>
      <c r="AV533" s="14" t="s">
        <v>123</v>
      </c>
      <c r="AW533" s="14" t="s">
        <v>30</v>
      </c>
      <c r="AX533" s="14" t="s">
        <v>69</v>
      </c>
      <c r="AY533" s="157" t="s">
        <v>122</v>
      </c>
    </row>
    <row r="534" spans="1:65" s="13" customFormat="1" ht="10.199999999999999">
      <c r="B534" s="148"/>
      <c r="D534" s="149" t="s">
        <v>135</v>
      </c>
      <c r="E534" s="150" t="s">
        <v>3</v>
      </c>
      <c r="F534" s="151" t="s">
        <v>147</v>
      </c>
      <c r="H534" s="152">
        <v>12.784000000000001</v>
      </c>
      <c r="L534" s="148"/>
      <c r="M534" s="153"/>
      <c r="N534" s="154"/>
      <c r="O534" s="154"/>
      <c r="P534" s="154"/>
      <c r="Q534" s="154"/>
      <c r="R534" s="154"/>
      <c r="S534" s="154"/>
      <c r="T534" s="155"/>
      <c r="AT534" s="150" t="s">
        <v>135</v>
      </c>
      <c r="AU534" s="150" t="s">
        <v>131</v>
      </c>
      <c r="AV534" s="13" t="s">
        <v>131</v>
      </c>
      <c r="AW534" s="13" t="s">
        <v>30</v>
      </c>
      <c r="AX534" s="13" t="s">
        <v>69</v>
      </c>
      <c r="AY534" s="150" t="s">
        <v>122</v>
      </c>
    </row>
    <row r="535" spans="1:65" s="14" customFormat="1" ht="10.199999999999999">
      <c r="B535" s="156"/>
      <c r="D535" s="149" t="s">
        <v>135</v>
      </c>
      <c r="E535" s="157" t="s">
        <v>3</v>
      </c>
      <c r="F535" s="158" t="s">
        <v>145</v>
      </c>
      <c r="H535" s="159">
        <v>12.784000000000001</v>
      </c>
      <c r="L535" s="156"/>
      <c r="M535" s="160"/>
      <c r="N535" s="161"/>
      <c r="O535" s="161"/>
      <c r="P535" s="161"/>
      <c r="Q535" s="161"/>
      <c r="R535" s="161"/>
      <c r="S535" s="161"/>
      <c r="T535" s="162"/>
      <c r="AT535" s="157" t="s">
        <v>135</v>
      </c>
      <c r="AU535" s="157" t="s">
        <v>131</v>
      </c>
      <c r="AV535" s="14" t="s">
        <v>123</v>
      </c>
      <c r="AW535" s="14" t="s">
        <v>30</v>
      </c>
      <c r="AX535" s="14" t="s">
        <v>69</v>
      </c>
      <c r="AY535" s="157" t="s">
        <v>122</v>
      </c>
    </row>
    <row r="536" spans="1:65" s="13" customFormat="1" ht="10.199999999999999">
      <c r="B536" s="148"/>
      <c r="D536" s="149" t="s">
        <v>135</v>
      </c>
      <c r="E536" s="150" t="s">
        <v>3</v>
      </c>
      <c r="F536" s="151" t="s">
        <v>150</v>
      </c>
      <c r="H536" s="152">
        <v>1.0069999999999999</v>
      </c>
      <c r="L536" s="148"/>
      <c r="M536" s="153"/>
      <c r="N536" s="154"/>
      <c r="O536" s="154"/>
      <c r="P536" s="154"/>
      <c r="Q536" s="154"/>
      <c r="R536" s="154"/>
      <c r="S536" s="154"/>
      <c r="T536" s="155"/>
      <c r="AT536" s="150" t="s">
        <v>135</v>
      </c>
      <c r="AU536" s="150" t="s">
        <v>131</v>
      </c>
      <c r="AV536" s="13" t="s">
        <v>131</v>
      </c>
      <c r="AW536" s="13" t="s">
        <v>30</v>
      </c>
      <c r="AX536" s="13" t="s">
        <v>69</v>
      </c>
      <c r="AY536" s="150" t="s">
        <v>122</v>
      </c>
    </row>
    <row r="537" spans="1:65" s="14" customFormat="1" ht="10.199999999999999">
      <c r="B537" s="156"/>
      <c r="D537" s="149" t="s">
        <v>135</v>
      </c>
      <c r="E537" s="157" t="s">
        <v>3</v>
      </c>
      <c r="F537" s="158" t="s">
        <v>145</v>
      </c>
      <c r="H537" s="159">
        <v>1.0069999999999999</v>
      </c>
      <c r="L537" s="156"/>
      <c r="M537" s="160"/>
      <c r="N537" s="161"/>
      <c r="O537" s="161"/>
      <c r="P537" s="161"/>
      <c r="Q537" s="161"/>
      <c r="R537" s="161"/>
      <c r="S537" s="161"/>
      <c r="T537" s="162"/>
      <c r="AT537" s="157" t="s">
        <v>135</v>
      </c>
      <c r="AU537" s="157" t="s">
        <v>131</v>
      </c>
      <c r="AV537" s="14" t="s">
        <v>123</v>
      </c>
      <c r="AW537" s="14" t="s">
        <v>30</v>
      </c>
      <c r="AX537" s="14" t="s">
        <v>69</v>
      </c>
      <c r="AY537" s="157" t="s">
        <v>122</v>
      </c>
    </row>
    <row r="538" spans="1:65" s="15" customFormat="1" ht="10.199999999999999">
      <c r="B538" s="163"/>
      <c r="D538" s="149" t="s">
        <v>135</v>
      </c>
      <c r="E538" s="164" t="s">
        <v>3</v>
      </c>
      <c r="F538" s="165" t="s">
        <v>151</v>
      </c>
      <c r="H538" s="166">
        <v>22.123000000000001</v>
      </c>
      <c r="L538" s="163"/>
      <c r="M538" s="167"/>
      <c r="N538" s="168"/>
      <c r="O538" s="168"/>
      <c r="P538" s="168"/>
      <c r="Q538" s="168"/>
      <c r="R538" s="168"/>
      <c r="S538" s="168"/>
      <c r="T538" s="169"/>
      <c r="AT538" s="164" t="s">
        <v>135</v>
      </c>
      <c r="AU538" s="164" t="s">
        <v>131</v>
      </c>
      <c r="AV538" s="15" t="s">
        <v>141</v>
      </c>
      <c r="AW538" s="15" t="s">
        <v>30</v>
      </c>
      <c r="AX538" s="15" t="s">
        <v>74</v>
      </c>
      <c r="AY538" s="164" t="s">
        <v>122</v>
      </c>
    </row>
    <row r="539" spans="1:65" s="2" customFormat="1" ht="16.5" customHeight="1">
      <c r="A539" s="31"/>
      <c r="B539" s="131"/>
      <c r="C539" s="132" t="s">
        <v>953</v>
      </c>
      <c r="D539" s="132" t="s">
        <v>125</v>
      </c>
      <c r="E539" s="133" t="s">
        <v>954</v>
      </c>
      <c r="F539" s="134" t="s">
        <v>955</v>
      </c>
      <c r="G539" s="135" t="s">
        <v>128</v>
      </c>
      <c r="H539" s="136">
        <v>22.123000000000001</v>
      </c>
      <c r="I539" s="137">
        <v>38.5</v>
      </c>
      <c r="J539" s="137">
        <f>ROUND(I539*H539,2)</f>
        <v>851.74</v>
      </c>
      <c r="K539" s="134" t="s">
        <v>129</v>
      </c>
      <c r="L539" s="32"/>
      <c r="M539" s="138" t="s">
        <v>3</v>
      </c>
      <c r="N539" s="139" t="s">
        <v>41</v>
      </c>
      <c r="O539" s="140">
        <v>5.8000000000000003E-2</v>
      </c>
      <c r="P539" s="140">
        <f>O539*H539</f>
        <v>1.2831340000000002</v>
      </c>
      <c r="Q539" s="140">
        <v>3.0000000000000001E-5</v>
      </c>
      <c r="R539" s="140">
        <f>Q539*H539</f>
        <v>6.6369000000000009E-4</v>
      </c>
      <c r="S539" s="140">
        <v>0</v>
      </c>
      <c r="T539" s="141">
        <f>S539*H539</f>
        <v>0</v>
      </c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R539" s="142" t="s">
        <v>130</v>
      </c>
      <c r="AT539" s="142" t="s">
        <v>125</v>
      </c>
      <c r="AU539" s="142" t="s">
        <v>131</v>
      </c>
      <c r="AY539" s="19" t="s">
        <v>122</v>
      </c>
      <c r="BE539" s="143">
        <f>IF(N539="základní",J539,0)</f>
        <v>0</v>
      </c>
      <c r="BF539" s="143">
        <f>IF(N539="snížená",J539,0)</f>
        <v>851.74</v>
      </c>
      <c r="BG539" s="143">
        <f>IF(N539="zákl. přenesená",J539,0)</f>
        <v>0</v>
      </c>
      <c r="BH539" s="143">
        <f>IF(N539="sníž. přenesená",J539,0)</f>
        <v>0</v>
      </c>
      <c r="BI539" s="143">
        <f>IF(N539="nulová",J539,0)</f>
        <v>0</v>
      </c>
      <c r="BJ539" s="19" t="s">
        <v>131</v>
      </c>
      <c r="BK539" s="143">
        <f>ROUND(I539*H539,2)</f>
        <v>851.74</v>
      </c>
      <c r="BL539" s="19" t="s">
        <v>130</v>
      </c>
      <c r="BM539" s="142" t="s">
        <v>956</v>
      </c>
    </row>
    <row r="540" spans="1:65" s="2" customFormat="1" ht="10.199999999999999">
      <c r="A540" s="31"/>
      <c r="B540" s="32"/>
      <c r="C540" s="31"/>
      <c r="D540" s="144" t="s">
        <v>133</v>
      </c>
      <c r="E540" s="31"/>
      <c r="F540" s="145" t="s">
        <v>957</v>
      </c>
      <c r="G540" s="31"/>
      <c r="H540" s="31"/>
      <c r="I540" s="31"/>
      <c r="J540" s="31"/>
      <c r="K540" s="31"/>
      <c r="L540" s="32"/>
      <c r="M540" s="146"/>
      <c r="N540" s="147"/>
      <c r="O540" s="52"/>
      <c r="P540" s="52"/>
      <c r="Q540" s="52"/>
      <c r="R540" s="52"/>
      <c r="S540" s="52"/>
      <c r="T540" s="53"/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T540" s="19" t="s">
        <v>133</v>
      </c>
      <c r="AU540" s="19" t="s">
        <v>131</v>
      </c>
    </row>
    <row r="541" spans="1:65" s="2" customFormat="1" ht="16.5" customHeight="1">
      <c r="A541" s="31"/>
      <c r="B541" s="131"/>
      <c r="C541" s="132" t="s">
        <v>958</v>
      </c>
      <c r="D541" s="132" t="s">
        <v>125</v>
      </c>
      <c r="E541" s="133" t="s">
        <v>959</v>
      </c>
      <c r="F541" s="134" t="s">
        <v>960</v>
      </c>
      <c r="G541" s="135" t="s">
        <v>128</v>
      </c>
      <c r="H541" s="136">
        <v>42.375999999999998</v>
      </c>
      <c r="I541" s="137">
        <v>150</v>
      </c>
      <c r="J541" s="137">
        <f>ROUND(I541*H541,2)</f>
        <v>6356.4</v>
      </c>
      <c r="K541" s="134" t="s">
        <v>129</v>
      </c>
      <c r="L541" s="32"/>
      <c r="M541" s="138" t="s">
        <v>3</v>
      </c>
      <c r="N541" s="139" t="s">
        <v>41</v>
      </c>
      <c r="O541" s="140">
        <v>0.255</v>
      </c>
      <c r="P541" s="140">
        <f>O541*H541</f>
        <v>10.80588</v>
      </c>
      <c r="Q541" s="140">
        <v>0</v>
      </c>
      <c r="R541" s="140">
        <f>Q541*H541</f>
        <v>0</v>
      </c>
      <c r="S541" s="140">
        <v>3.0000000000000001E-3</v>
      </c>
      <c r="T541" s="141">
        <f>S541*H541</f>
        <v>0.12712799999999999</v>
      </c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R541" s="142" t="s">
        <v>130</v>
      </c>
      <c r="AT541" s="142" t="s">
        <v>125</v>
      </c>
      <c r="AU541" s="142" t="s">
        <v>131</v>
      </c>
      <c r="AY541" s="19" t="s">
        <v>122</v>
      </c>
      <c r="BE541" s="143">
        <f>IF(N541="základní",J541,0)</f>
        <v>0</v>
      </c>
      <c r="BF541" s="143">
        <f>IF(N541="snížená",J541,0)</f>
        <v>6356.4</v>
      </c>
      <c r="BG541" s="143">
        <f>IF(N541="zákl. přenesená",J541,0)</f>
        <v>0</v>
      </c>
      <c r="BH541" s="143">
        <f>IF(N541="sníž. přenesená",J541,0)</f>
        <v>0</v>
      </c>
      <c r="BI541" s="143">
        <f>IF(N541="nulová",J541,0)</f>
        <v>0</v>
      </c>
      <c r="BJ541" s="19" t="s">
        <v>131</v>
      </c>
      <c r="BK541" s="143">
        <f>ROUND(I541*H541,2)</f>
        <v>6356.4</v>
      </c>
      <c r="BL541" s="19" t="s">
        <v>130</v>
      </c>
      <c r="BM541" s="142" t="s">
        <v>961</v>
      </c>
    </row>
    <row r="542" spans="1:65" s="2" customFormat="1" ht="10.199999999999999">
      <c r="A542" s="31"/>
      <c r="B542" s="32"/>
      <c r="C542" s="31"/>
      <c r="D542" s="144" t="s">
        <v>133</v>
      </c>
      <c r="E542" s="31"/>
      <c r="F542" s="145" t="s">
        <v>962</v>
      </c>
      <c r="G542" s="31"/>
      <c r="H542" s="31"/>
      <c r="I542" s="31"/>
      <c r="J542" s="31"/>
      <c r="K542" s="31"/>
      <c r="L542" s="32"/>
      <c r="M542" s="146"/>
      <c r="N542" s="147"/>
      <c r="O542" s="52"/>
      <c r="P542" s="52"/>
      <c r="Q542" s="52"/>
      <c r="R542" s="52"/>
      <c r="S542" s="52"/>
      <c r="T542" s="53"/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T542" s="19" t="s">
        <v>133</v>
      </c>
      <c r="AU542" s="19" t="s">
        <v>131</v>
      </c>
    </row>
    <row r="543" spans="1:65" s="13" customFormat="1" ht="10.199999999999999">
      <c r="B543" s="148"/>
      <c r="D543" s="149" t="s">
        <v>135</v>
      </c>
      <c r="E543" s="150" t="s">
        <v>3</v>
      </c>
      <c r="F543" s="151" t="s">
        <v>146</v>
      </c>
      <c r="H543" s="152">
        <v>8.3320000000000007</v>
      </c>
      <c r="L543" s="148"/>
      <c r="M543" s="153"/>
      <c r="N543" s="154"/>
      <c r="O543" s="154"/>
      <c r="P543" s="154"/>
      <c r="Q543" s="154"/>
      <c r="R543" s="154"/>
      <c r="S543" s="154"/>
      <c r="T543" s="155"/>
      <c r="AT543" s="150" t="s">
        <v>135</v>
      </c>
      <c r="AU543" s="150" t="s">
        <v>131</v>
      </c>
      <c r="AV543" s="13" t="s">
        <v>131</v>
      </c>
      <c r="AW543" s="13" t="s">
        <v>30</v>
      </c>
      <c r="AX543" s="13" t="s">
        <v>69</v>
      </c>
      <c r="AY543" s="150" t="s">
        <v>122</v>
      </c>
    </row>
    <row r="544" spans="1:65" s="14" customFormat="1" ht="10.199999999999999">
      <c r="B544" s="156"/>
      <c r="D544" s="149" t="s">
        <v>135</v>
      </c>
      <c r="E544" s="157" t="s">
        <v>3</v>
      </c>
      <c r="F544" s="158" t="s">
        <v>145</v>
      </c>
      <c r="H544" s="159">
        <v>8.3320000000000007</v>
      </c>
      <c r="L544" s="156"/>
      <c r="M544" s="160"/>
      <c r="N544" s="161"/>
      <c r="O544" s="161"/>
      <c r="P544" s="161"/>
      <c r="Q544" s="161"/>
      <c r="R544" s="161"/>
      <c r="S544" s="161"/>
      <c r="T544" s="162"/>
      <c r="AT544" s="157" t="s">
        <v>135</v>
      </c>
      <c r="AU544" s="157" t="s">
        <v>131</v>
      </c>
      <c r="AV544" s="14" t="s">
        <v>123</v>
      </c>
      <c r="AW544" s="14" t="s">
        <v>30</v>
      </c>
      <c r="AX544" s="14" t="s">
        <v>69</v>
      </c>
      <c r="AY544" s="157" t="s">
        <v>122</v>
      </c>
    </row>
    <row r="545" spans="1:65" s="13" customFormat="1" ht="10.199999999999999">
      <c r="B545" s="148"/>
      <c r="D545" s="149" t="s">
        <v>135</v>
      </c>
      <c r="E545" s="150" t="s">
        <v>3</v>
      </c>
      <c r="F545" s="151" t="s">
        <v>147</v>
      </c>
      <c r="H545" s="152">
        <v>12.784000000000001</v>
      </c>
      <c r="L545" s="148"/>
      <c r="M545" s="153"/>
      <c r="N545" s="154"/>
      <c r="O545" s="154"/>
      <c r="P545" s="154"/>
      <c r="Q545" s="154"/>
      <c r="R545" s="154"/>
      <c r="S545" s="154"/>
      <c r="T545" s="155"/>
      <c r="AT545" s="150" t="s">
        <v>135</v>
      </c>
      <c r="AU545" s="150" t="s">
        <v>131</v>
      </c>
      <c r="AV545" s="13" t="s">
        <v>131</v>
      </c>
      <c r="AW545" s="13" t="s">
        <v>30</v>
      </c>
      <c r="AX545" s="13" t="s">
        <v>69</v>
      </c>
      <c r="AY545" s="150" t="s">
        <v>122</v>
      </c>
    </row>
    <row r="546" spans="1:65" s="14" customFormat="1" ht="10.199999999999999">
      <c r="B546" s="156"/>
      <c r="D546" s="149" t="s">
        <v>135</v>
      </c>
      <c r="E546" s="157" t="s">
        <v>3</v>
      </c>
      <c r="F546" s="158" t="s">
        <v>145</v>
      </c>
      <c r="H546" s="159">
        <v>12.784000000000001</v>
      </c>
      <c r="L546" s="156"/>
      <c r="M546" s="160"/>
      <c r="N546" s="161"/>
      <c r="O546" s="161"/>
      <c r="P546" s="161"/>
      <c r="Q546" s="161"/>
      <c r="R546" s="161"/>
      <c r="S546" s="161"/>
      <c r="T546" s="162"/>
      <c r="AT546" s="157" t="s">
        <v>135</v>
      </c>
      <c r="AU546" s="157" t="s">
        <v>131</v>
      </c>
      <c r="AV546" s="14" t="s">
        <v>123</v>
      </c>
      <c r="AW546" s="14" t="s">
        <v>30</v>
      </c>
      <c r="AX546" s="14" t="s">
        <v>69</v>
      </c>
      <c r="AY546" s="157" t="s">
        <v>122</v>
      </c>
    </row>
    <row r="547" spans="1:65" s="13" customFormat="1" ht="10.199999999999999">
      <c r="B547" s="148"/>
      <c r="D547" s="149" t="s">
        <v>135</v>
      </c>
      <c r="E547" s="150" t="s">
        <v>3</v>
      </c>
      <c r="F547" s="151" t="s">
        <v>149</v>
      </c>
      <c r="H547" s="152">
        <v>20.253</v>
      </c>
      <c r="L547" s="148"/>
      <c r="M547" s="153"/>
      <c r="N547" s="154"/>
      <c r="O547" s="154"/>
      <c r="P547" s="154"/>
      <c r="Q547" s="154"/>
      <c r="R547" s="154"/>
      <c r="S547" s="154"/>
      <c r="T547" s="155"/>
      <c r="AT547" s="150" t="s">
        <v>135</v>
      </c>
      <c r="AU547" s="150" t="s">
        <v>131</v>
      </c>
      <c r="AV547" s="13" t="s">
        <v>131</v>
      </c>
      <c r="AW547" s="13" t="s">
        <v>30</v>
      </c>
      <c r="AX547" s="13" t="s">
        <v>69</v>
      </c>
      <c r="AY547" s="150" t="s">
        <v>122</v>
      </c>
    </row>
    <row r="548" spans="1:65" s="14" customFormat="1" ht="10.199999999999999">
      <c r="B548" s="156"/>
      <c r="D548" s="149" t="s">
        <v>135</v>
      </c>
      <c r="E548" s="157" t="s">
        <v>3</v>
      </c>
      <c r="F548" s="158" t="s">
        <v>145</v>
      </c>
      <c r="H548" s="159">
        <v>20.253</v>
      </c>
      <c r="L548" s="156"/>
      <c r="M548" s="160"/>
      <c r="N548" s="161"/>
      <c r="O548" s="161"/>
      <c r="P548" s="161"/>
      <c r="Q548" s="161"/>
      <c r="R548" s="161"/>
      <c r="S548" s="161"/>
      <c r="T548" s="162"/>
      <c r="AT548" s="157" t="s">
        <v>135</v>
      </c>
      <c r="AU548" s="157" t="s">
        <v>131</v>
      </c>
      <c r="AV548" s="14" t="s">
        <v>123</v>
      </c>
      <c r="AW548" s="14" t="s">
        <v>30</v>
      </c>
      <c r="AX548" s="14" t="s">
        <v>69</v>
      </c>
      <c r="AY548" s="157" t="s">
        <v>122</v>
      </c>
    </row>
    <row r="549" spans="1:65" s="13" customFormat="1" ht="10.199999999999999">
      <c r="B549" s="148"/>
      <c r="D549" s="149" t="s">
        <v>135</v>
      </c>
      <c r="E549" s="150" t="s">
        <v>3</v>
      </c>
      <c r="F549" s="151" t="s">
        <v>150</v>
      </c>
      <c r="H549" s="152">
        <v>1.0069999999999999</v>
      </c>
      <c r="L549" s="148"/>
      <c r="M549" s="153"/>
      <c r="N549" s="154"/>
      <c r="O549" s="154"/>
      <c r="P549" s="154"/>
      <c r="Q549" s="154"/>
      <c r="R549" s="154"/>
      <c r="S549" s="154"/>
      <c r="T549" s="155"/>
      <c r="AT549" s="150" t="s">
        <v>135</v>
      </c>
      <c r="AU549" s="150" t="s">
        <v>131</v>
      </c>
      <c r="AV549" s="13" t="s">
        <v>131</v>
      </c>
      <c r="AW549" s="13" t="s">
        <v>30</v>
      </c>
      <c r="AX549" s="13" t="s">
        <v>69</v>
      </c>
      <c r="AY549" s="150" t="s">
        <v>122</v>
      </c>
    </row>
    <row r="550" spans="1:65" s="14" customFormat="1" ht="10.199999999999999">
      <c r="B550" s="156"/>
      <c r="D550" s="149" t="s">
        <v>135</v>
      </c>
      <c r="E550" s="157" t="s">
        <v>3</v>
      </c>
      <c r="F550" s="158" t="s">
        <v>145</v>
      </c>
      <c r="H550" s="159">
        <v>1.0069999999999999</v>
      </c>
      <c r="L550" s="156"/>
      <c r="M550" s="160"/>
      <c r="N550" s="161"/>
      <c r="O550" s="161"/>
      <c r="P550" s="161"/>
      <c r="Q550" s="161"/>
      <c r="R550" s="161"/>
      <c r="S550" s="161"/>
      <c r="T550" s="162"/>
      <c r="AT550" s="157" t="s">
        <v>135</v>
      </c>
      <c r="AU550" s="157" t="s">
        <v>131</v>
      </c>
      <c r="AV550" s="14" t="s">
        <v>123</v>
      </c>
      <c r="AW550" s="14" t="s">
        <v>30</v>
      </c>
      <c r="AX550" s="14" t="s">
        <v>69</v>
      </c>
      <c r="AY550" s="157" t="s">
        <v>122</v>
      </c>
    </row>
    <row r="551" spans="1:65" s="15" customFormat="1" ht="10.199999999999999">
      <c r="B551" s="163"/>
      <c r="D551" s="149" t="s">
        <v>135</v>
      </c>
      <c r="E551" s="164" t="s">
        <v>3</v>
      </c>
      <c r="F551" s="165" t="s">
        <v>151</v>
      </c>
      <c r="H551" s="166">
        <v>42.375999999999998</v>
      </c>
      <c r="L551" s="163"/>
      <c r="M551" s="167"/>
      <c r="N551" s="168"/>
      <c r="O551" s="168"/>
      <c r="P551" s="168"/>
      <c r="Q551" s="168"/>
      <c r="R551" s="168"/>
      <c r="S551" s="168"/>
      <c r="T551" s="169"/>
      <c r="AT551" s="164" t="s">
        <v>135</v>
      </c>
      <c r="AU551" s="164" t="s">
        <v>131</v>
      </c>
      <c r="AV551" s="15" t="s">
        <v>141</v>
      </c>
      <c r="AW551" s="15" t="s">
        <v>30</v>
      </c>
      <c r="AX551" s="15" t="s">
        <v>74</v>
      </c>
      <c r="AY551" s="164" t="s">
        <v>122</v>
      </c>
    </row>
    <row r="552" spans="1:65" s="2" customFormat="1" ht="16.5" customHeight="1">
      <c r="A552" s="31"/>
      <c r="B552" s="131"/>
      <c r="C552" s="132" t="s">
        <v>963</v>
      </c>
      <c r="D552" s="132" t="s">
        <v>125</v>
      </c>
      <c r="E552" s="133" t="s">
        <v>964</v>
      </c>
      <c r="F552" s="134" t="s">
        <v>965</v>
      </c>
      <c r="G552" s="135" t="s">
        <v>128</v>
      </c>
      <c r="H552" s="136">
        <v>22.123000000000001</v>
      </c>
      <c r="I552" s="137">
        <v>166</v>
      </c>
      <c r="J552" s="137">
        <f>ROUND(I552*H552,2)</f>
        <v>3672.42</v>
      </c>
      <c r="K552" s="134" t="s">
        <v>129</v>
      </c>
      <c r="L552" s="32"/>
      <c r="M552" s="138" t="s">
        <v>3</v>
      </c>
      <c r="N552" s="139" t="s">
        <v>41</v>
      </c>
      <c r="O552" s="140">
        <v>0.23300000000000001</v>
      </c>
      <c r="P552" s="140">
        <f>O552*H552</f>
        <v>5.1546590000000005</v>
      </c>
      <c r="Q552" s="140">
        <v>2.9999999999999997E-4</v>
      </c>
      <c r="R552" s="140">
        <f>Q552*H552</f>
        <v>6.6368999999999994E-3</v>
      </c>
      <c r="S552" s="140">
        <v>0</v>
      </c>
      <c r="T552" s="141">
        <f>S552*H552</f>
        <v>0</v>
      </c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R552" s="142" t="s">
        <v>130</v>
      </c>
      <c r="AT552" s="142" t="s">
        <v>125</v>
      </c>
      <c r="AU552" s="142" t="s">
        <v>131</v>
      </c>
      <c r="AY552" s="19" t="s">
        <v>122</v>
      </c>
      <c r="BE552" s="143">
        <f>IF(N552="základní",J552,0)</f>
        <v>0</v>
      </c>
      <c r="BF552" s="143">
        <f>IF(N552="snížená",J552,0)</f>
        <v>3672.42</v>
      </c>
      <c r="BG552" s="143">
        <f>IF(N552="zákl. přenesená",J552,0)</f>
        <v>0</v>
      </c>
      <c r="BH552" s="143">
        <f>IF(N552="sníž. přenesená",J552,0)</f>
        <v>0</v>
      </c>
      <c r="BI552" s="143">
        <f>IF(N552="nulová",J552,0)</f>
        <v>0</v>
      </c>
      <c r="BJ552" s="19" t="s">
        <v>131</v>
      </c>
      <c r="BK552" s="143">
        <f>ROUND(I552*H552,2)</f>
        <v>3672.42</v>
      </c>
      <c r="BL552" s="19" t="s">
        <v>130</v>
      </c>
      <c r="BM552" s="142" t="s">
        <v>966</v>
      </c>
    </row>
    <row r="553" spans="1:65" s="2" customFormat="1" ht="10.199999999999999">
      <c r="A553" s="31"/>
      <c r="B553" s="32"/>
      <c r="C553" s="31"/>
      <c r="D553" s="144" t="s">
        <v>133</v>
      </c>
      <c r="E553" s="31"/>
      <c r="F553" s="145" t="s">
        <v>967</v>
      </c>
      <c r="G553" s="31"/>
      <c r="H553" s="31"/>
      <c r="I553" s="31"/>
      <c r="J553" s="31"/>
      <c r="K553" s="31"/>
      <c r="L553" s="32"/>
      <c r="M553" s="146"/>
      <c r="N553" s="147"/>
      <c r="O553" s="52"/>
      <c r="P553" s="52"/>
      <c r="Q553" s="52"/>
      <c r="R553" s="52"/>
      <c r="S553" s="52"/>
      <c r="T553" s="53"/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T553" s="19" t="s">
        <v>133</v>
      </c>
      <c r="AU553" s="19" t="s">
        <v>131</v>
      </c>
    </row>
    <row r="554" spans="1:65" s="2" customFormat="1" ht="16.5" customHeight="1">
      <c r="A554" s="31"/>
      <c r="B554" s="131"/>
      <c r="C554" s="176" t="s">
        <v>968</v>
      </c>
      <c r="D554" s="176" t="s">
        <v>308</v>
      </c>
      <c r="E554" s="177" t="s">
        <v>969</v>
      </c>
      <c r="F554" s="178" t="s">
        <v>970</v>
      </c>
      <c r="G554" s="179" t="s">
        <v>128</v>
      </c>
      <c r="H554" s="180">
        <v>24.335000000000001</v>
      </c>
      <c r="I554" s="181">
        <v>414</v>
      </c>
      <c r="J554" s="181">
        <f>ROUND(I554*H554,2)</f>
        <v>10074.69</v>
      </c>
      <c r="K554" s="178" t="s">
        <v>971</v>
      </c>
      <c r="L554" s="182"/>
      <c r="M554" s="183" t="s">
        <v>3</v>
      </c>
      <c r="N554" s="184" t="s">
        <v>41</v>
      </c>
      <c r="O554" s="140">
        <v>0</v>
      </c>
      <c r="P554" s="140">
        <f>O554*H554</f>
        <v>0</v>
      </c>
      <c r="Q554" s="140">
        <v>2.64E-3</v>
      </c>
      <c r="R554" s="140">
        <f>Q554*H554</f>
        <v>6.4244400000000007E-2</v>
      </c>
      <c r="S554" s="140">
        <v>0</v>
      </c>
      <c r="T554" s="141">
        <f>S554*H554</f>
        <v>0</v>
      </c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R554" s="142" t="s">
        <v>311</v>
      </c>
      <c r="AT554" s="142" t="s">
        <v>308</v>
      </c>
      <c r="AU554" s="142" t="s">
        <v>131</v>
      </c>
      <c r="AY554" s="19" t="s">
        <v>122</v>
      </c>
      <c r="BE554" s="143">
        <f>IF(N554="základní",J554,0)</f>
        <v>0</v>
      </c>
      <c r="BF554" s="143">
        <f>IF(N554="snížená",J554,0)</f>
        <v>10074.69</v>
      </c>
      <c r="BG554" s="143">
        <f>IF(N554="zákl. přenesená",J554,0)</f>
        <v>0</v>
      </c>
      <c r="BH554" s="143">
        <f>IF(N554="sníž. přenesená",J554,0)</f>
        <v>0</v>
      </c>
      <c r="BI554" s="143">
        <f>IF(N554="nulová",J554,0)</f>
        <v>0</v>
      </c>
      <c r="BJ554" s="19" t="s">
        <v>131</v>
      </c>
      <c r="BK554" s="143">
        <f>ROUND(I554*H554,2)</f>
        <v>10074.69</v>
      </c>
      <c r="BL554" s="19" t="s">
        <v>130</v>
      </c>
      <c r="BM554" s="142" t="s">
        <v>972</v>
      </c>
    </row>
    <row r="555" spans="1:65" s="13" customFormat="1" ht="10.199999999999999">
      <c r="B555" s="148"/>
      <c r="D555" s="149" t="s">
        <v>135</v>
      </c>
      <c r="E555" s="150" t="s">
        <v>3</v>
      </c>
      <c r="F555" s="151" t="s">
        <v>973</v>
      </c>
      <c r="H555" s="152">
        <v>24.335000000000001</v>
      </c>
      <c r="L555" s="148"/>
      <c r="M555" s="153"/>
      <c r="N555" s="154"/>
      <c r="O555" s="154"/>
      <c r="P555" s="154"/>
      <c r="Q555" s="154"/>
      <c r="R555" s="154"/>
      <c r="S555" s="154"/>
      <c r="T555" s="155"/>
      <c r="AT555" s="150" t="s">
        <v>135</v>
      </c>
      <c r="AU555" s="150" t="s">
        <v>131</v>
      </c>
      <c r="AV555" s="13" t="s">
        <v>131</v>
      </c>
      <c r="AW555" s="13" t="s">
        <v>30</v>
      </c>
      <c r="AX555" s="13" t="s">
        <v>74</v>
      </c>
      <c r="AY555" s="150" t="s">
        <v>122</v>
      </c>
    </row>
    <row r="556" spans="1:65" s="2" customFormat="1" ht="16.5" customHeight="1">
      <c r="A556" s="31"/>
      <c r="B556" s="131"/>
      <c r="C556" s="132" t="s">
        <v>974</v>
      </c>
      <c r="D556" s="132" t="s">
        <v>125</v>
      </c>
      <c r="E556" s="133" t="s">
        <v>975</v>
      </c>
      <c r="F556" s="134" t="s">
        <v>976</v>
      </c>
      <c r="G556" s="135" t="s">
        <v>169</v>
      </c>
      <c r="H556" s="136">
        <v>14</v>
      </c>
      <c r="I556" s="137">
        <v>67.2</v>
      </c>
      <c r="J556" s="137">
        <f>ROUND(I556*H556,2)</f>
        <v>940.8</v>
      </c>
      <c r="K556" s="134" t="s">
        <v>129</v>
      </c>
      <c r="L556" s="32"/>
      <c r="M556" s="138" t="s">
        <v>3</v>
      </c>
      <c r="N556" s="139" t="s">
        <v>41</v>
      </c>
      <c r="O556" s="140">
        <v>0.10199999999999999</v>
      </c>
      <c r="P556" s="140">
        <f>O556*H556</f>
        <v>1.4279999999999999</v>
      </c>
      <c r="Q556" s="140">
        <v>2.0000000000000002E-5</v>
      </c>
      <c r="R556" s="140">
        <f>Q556*H556</f>
        <v>2.8000000000000003E-4</v>
      </c>
      <c r="S556" s="140">
        <v>0</v>
      </c>
      <c r="T556" s="141">
        <f>S556*H556</f>
        <v>0</v>
      </c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R556" s="142" t="s">
        <v>130</v>
      </c>
      <c r="AT556" s="142" t="s">
        <v>125</v>
      </c>
      <c r="AU556" s="142" t="s">
        <v>131</v>
      </c>
      <c r="AY556" s="19" t="s">
        <v>122</v>
      </c>
      <c r="BE556" s="143">
        <f>IF(N556="základní",J556,0)</f>
        <v>0</v>
      </c>
      <c r="BF556" s="143">
        <f>IF(N556="snížená",J556,0)</f>
        <v>940.8</v>
      </c>
      <c r="BG556" s="143">
        <f>IF(N556="zákl. přenesená",J556,0)</f>
        <v>0</v>
      </c>
      <c r="BH556" s="143">
        <f>IF(N556="sníž. přenesená",J556,0)</f>
        <v>0</v>
      </c>
      <c r="BI556" s="143">
        <f>IF(N556="nulová",J556,0)</f>
        <v>0</v>
      </c>
      <c r="BJ556" s="19" t="s">
        <v>131</v>
      </c>
      <c r="BK556" s="143">
        <f>ROUND(I556*H556,2)</f>
        <v>940.8</v>
      </c>
      <c r="BL556" s="19" t="s">
        <v>130</v>
      </c>
      <c r="BM556" s="142" t="s">
        <v>977</v>
      </c>
    </row>
    <row r="557" spans="1:65" s="2" customFormat="1" ht="10.199999999999999">
      <c r="A557" s="31"/>
      <c r="B557" s="32"/>
      <c r="C557" s="31"/>
      <c r="D557" s="144" t="s">
        <v>133</v>
      </c>
      <c r="E557" s="31"/>
      <c r="F557" s="145" t="s">
        <v>978</v>
      </c>
      <c r="G557" s="31"/>
      <c r="H557" s="31"/>
      <c r="I557" s="31"/>
      <c r="J557" s="31"/>
      <c r="K557" s="31"/>
      <c r="L557" s="32"/>
      <c r="M557" s="146"/>
      <c r="N557" s="147"/>
      <c r="O557" s="52"/>
      <c r="P557" s="52"/>
      <c r="Q557" s="52"/>
      <c r="R557" s="52"/>
      <c r="S557" s="52"/>
      <c r="T557" s="53"/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T557" s="19" t="s">
        <v>133</v>
      </c>
      <c r="AU557" s="19" t="s">
        <v>131</v>
      </c>
    </row>
    <row r="558" spans="1:65" s="2" customFormat="1" ht="16.5" customHeight="1">
      <c r="A558" s="31"/>
      <c r="B558" s="131"/>
      <c r="C558" s="132" t="s">
        <v>979</v>
      </c>
      <c r="D558" s="132" t="s">
        <v>125</v>
      </c>
      <c r="E558" s="133" t="s">
        <v>980</v>
      </c>
      <c r="F558" s="134" t="s">
        <v>981</v>
      </c>
      <c r="G558" s="135" t="s">
        <v>169</v>
      </c>
      <c r="H558" s="136">
        <v>43.21</v>
      </c>
      <c r="I558" s="137">
        <v>15</v>
      </c>
      <c r="J558" s="137">
        <f>ROUND(I558*H558,2)</f>
        <v>648.15</v>
      </c>
      <c r="K558" s="134" t="s">
        <v>129</v>
      </c>
      <c r="L558" s="32"/>
      <c r="M558" s="138" t="s">
        <v>3</v>
      </c>
      <c r="N558" s="139" t="s">
        <v>41</v>
      </c>
      <c r="O558" s="140">
        <v>3.5000000000000003E-2</v>
      </c>
      <c r="P558" s="140">
        <f>O558*H558</f>
        <v>1.5123500000000001</v>
      </c>
      <c r="Q558" s="140">
        <v>0</v>
      </c>
      <c r="R558" s="140">
        <f>Q558*H558</f>
        <v>0</v>
      </c>
      <c r="S558" s="140">
        <v>2.9999999999999997E-4</v>
      </c>
      <c r="T558" s="141">
        <f>S558*H558</f>
        <v>1.2962999999999999E-2</v>
      </c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R558" s="142" t="s">
        <v>130</v>
      </c>
      <c r="AT558" s="142" t="s">
        <v>125</v>
      </c>
      <c r="AU558" s="142" t="s">
        <v>131</v>
      </c>
      <c r="AY558" s="19" t="s">
        <v>122</v>
      </c>
      <c r="BE558" s="143">
        <f>IF(N558="základní",J558,0)</f>
        <v>0</v>
      </c>
      <c r="BF558" s="143">
        <f>IF(N558="snížená",J558,0)</f>
        <v>648.15</v>
      </c>
      <c r="BG558" s="143">
        <f>IF(N558="zákl. přenesená",J558,0)</f>
        <v>0</v>
      </c>
      <c r="BH558" s="143">
        <f>IF(N558="sníž. přenesená",J558,0)</f>
        <v>0</v>
      </c>
      <c r="BI558" s="143">
        <f>IF(N558="nulová",J558,0)</f>
        <v>0</v>
      </c>
      <c r="BJ558" s="19" t="s">
        <v>131</v>
      </c>
      <c r="BK558" s="143">
        <f>ROUND(I558*H558,2)</f>
        <v>648.15</v>
      </c>
      <c r="BL558" s="19" t="s">
        <v>130</v>
      </c>
      <c r="BM558" s="142" t="s">
        <v>982</v>
      </c>
    </row>
    <row r="559" spans="1:65" s="2" customFormat="1" ht="10.199999999999999">
      <c r="A559" s="31"/>
      <c r="B559" s="32"/>
      <c r="C559" s="31"/>
      <c r="D559" s="144" t="s">
        <v>133</v>
      </c>
      <c r="E559" s="31"/>
      <c r="F559" s="145" t="s">
        <v>983</v>
      </c>
      <c r="G559" s="31"/>
      <c r="H559" s="31"/>
      <c r="I559" s="31"/>
      <c r="J559" s="31"/>
      <c r="K559" s="31"/>
      <c r="L559" s="32"/>
      <c r="M559" s="146"/>
      <c r="N559" s="147"/>
      <c r="O559" s="52"/>
      <c r="P559" s="52"/>
      <c r="Q559" s="52"/>
      <c r="R559" s="52"/>
      <c r="S559" s="52"/>
      <c r="T559" s="53"/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  <c r="AT559" s="19" t="s">
        <v>133</v>
      </c>
      <c r="AU559" s="19" t="s">
        <v>131</v>
      </c>
    </row>
    <row r="560" spans="1:65" s="13" customFormat="1" ht="10.199999999999999">
      <c r="B560" s="148"/>
      <c r="D560" s="149" t="s">
        <v>135</v>
      </c>
      <c r="E560" s="150" t="s">
        <v>3</v>
      </c>
      <c r="F560" s="151" t="s">
        <v>984</v>
      </c>
      <c r="H560" s="152">
        <v>7.8</v>
      </c>
      <c r="L560" s="148"/>
      <c r="M560" s="153"/>
      <c r="N560" s="154"/>
      <c r="O560" s="154"/>
      <c r="P560" s="154"/>
      <c r="Q560" s="154"/>
      <c r="R560" s="154"/>
      <c r="S560" s="154"/>
      <c r="T560" s="155"/>
      <c r="AT560" s="150" t="s">
        <v>135</v>
      </c>
      <c r="AU560" s="150" t="s">
        <v>131</v>
      </c>
      <c r="AV560" s="13" t="s">
        <v>131</v>
      </c>
      <c r="AW560" s="13" t="s">
        <v>30</v>
      </c>
      <c r="AX560" s="13" t="s">
        <v>69</v>
      </c>
      <c r="AY560" s="150" t="s">
        <v>122</v>
      </c>
    </row>
    <row r="561" spans="1:65" s="14" customFormat="1" ht="10.199999999999999">
      <c r="B561" s="156"/>
      <c r="D561" s="149" t="s">
        <v>135</v>
      </c>
      <c r="E561" s="157" t="s">
        <v>3</v>
      </c>
      <c r="F561" s="158" t="s">
        <v>145</v>
      </c>
      <c r="H561" s="159">
        <v>7.8</v>
      </c>
      <c r="L561" s="156"/>
      <c r="M561" s="160"/>
      <c r="N561" s="161"/>
      <c r="O561" s="161"/>
      <c r="P561" s="161"/>
      <c r="Q561" s="161"/>
      <c r="R561" s="161"/>
      <c r="S561" s="161"/>
      <c r="T561" s="162"/>
      <c r="AT561" s="157" t="s">
        <v>135</v>
      </c>
      <c r="AU561" s="157" t="s">
        <v>131</v>
      </c>
      <c r="AV561" s="14" t="s">
        <v>123</v>
      </c>
      <c r="AW561" s="14" t="s">
        <v>30</v>
      </c>
      <c r="AX561" s="14" t="s">
        <v>69</v>
      </c>
      <c r="AY561" s="157" t="s">
        <v>122</v>
      </c>
    </row>
    <row r="562" spans="1:65" s="13" customFormat="1" ht="10.199999999999999">
      <c r="B562" s="148"/>
      <c r="D562" s="149" t="s">
        <v>135</v>
      </c>
      <c r="E562" s="150" t="s">
        <v>3</v>
      </c>
      <c r="F562" s="151" t="s">
        <v>985</v>
      </c>
      <c r="H562" s="152">
        <v>13.6</v>
      </c>
      <c r="L562" s="148"/>
      <c r="M562" s="153"/>
      <c r="N562" s="154"/>
      <c r="O562" s="154"/>
      <c r="P562" s="154"/>
      <c r="Q562" s="154"/>
      <c r="R562" s="154"/>
      <c r="S562" s="154"/>
      <c r="T562" s="155"/>
      <c r="AT562" s="150" t="s">
        <v>135</v>
      </c>
      <c r="AU562" s="150" t="s">
        <v>131</v>
      </c>
      <c r="AV562" s="13" t="s">
        <v>131</v>
      </c>
      <c r="AW562" s="13" t="s">
        <v>30</v>
      </c>
      <c r="AX562" s="13" t="s">
        <v>69</v>
      </c>
      <c r="AY562" s="150" t="s">
        <v>122</v>
      </c>
    </row>
    <row r="563" spans="1:65" s="14" customFormat="1" ht="10.199999999999999">
      <c r="B563" s="156"/>
      <c r="D563" s="149" t="s">
        <v>135</v>
      </c>
      <c r="E563" s="157" t="s">
        <v>3</v>
      </c>
      <c r="F563" s="158" t="s">
        <v>145</v>
      </c>
      <c r="H563" s="159">
        <v>13.6</v>
      </c>
      <c r="L563" s="156"/>
      <c r="M563" s="160"/>
      <c r="N563" s="161"/>
      <c r="O563" s="161"/>
      <c r="P563" s="161"/>
      <c r="Q563" s="161"/>
      <c r="R563" s="161"/>
      <c r="S563" s="161"/>
      <c r="T563" s="162"/>
      <c r="AT563" s="157" t="s">
        <v>135</v>
      </c>
      <c r="AU563" s="157" t="s">
        <v>131</v>
      </c>
      <c r="AV563" s="14" t="s">
        <v>123</v>
      </c>
      <c r="AW563" s="14" t="s">
        <v>30</v>
      </c>
      <c r="AX563" s="14" t="s">
        <v>69</v>
      </c>
      <c r="AY563" s="157" t="s">
        <v>122</v>
      </c>
    </row>
    <row r="564" spans="1:65" s="13" customFormat="1" ht="10.199999999999999">
      <c r="B564" s="148"/>
      <c r="D564" s="149" t="s">
        <v>135</v>
      </c>
      <c r="E564" s="150" t="s">
        <v>3</v>
      </c>
      <c r="F564" s="151" t="s">
        <v>986</v>
      </c>
      <c r="H564" s="152">
        <v>3.62</v>
      </c>
      <c r="L564" s="148"/>
      <c r="M564" s="153"/>
      <c r="N564" s="154"/>
      <c r="O564" s="154"/>
      <c r="P564" s="154"/>
      <c r="Q564" s="154"/>
      <c r="R564" s="154"/>
      <c r="S564" s="154"/>
      <c r="T564" s="155"/>
      <c r="AT564" s="150" t="s">
        <v>135</v>
      </c>
      <c r="AU564" s="150" t="s">
        <v>131</v>
      </c>
      <c r="AV564" s="13" t="s">
        <v>131</v>
      </c>
      <c r="AW564" s="13" t="s">
        <v>30</v>
      </c>
      <c r="AX564" s="13" t="s">
        <v>69</v>
      </c>
      <c r="AY564" s="150" t="s">
        <v>122</v>
      </c>
    </row>
    <row r="565" spans="1:65" s="14" customFormat="1" ht="10.199999999999999">
      <c r="B565" s="156"/>
      <c r="D565" s="149" t="s">
        <v>135</v>
      </c>
      <c r="E565" s="157" t="s">
        <v>3</v>
      </c>
      <c r="F565" s="158" t="s">
        <v>145</v>
      </c>
      <c r="H565" s="159">
        <v>3.62</v>
      </c>
      <c r="L565" s="156"/>
      <c r="M565" s="160"/>
      <c r="N565" s="161"/>
      <c r="O565" s="161"/>
      <c r="P565" s="161"/>
      <c r="Q565" s="161"/>
      <c r="R565" s="161"/>
      <c r="S565" s="161"/>
      <c r="T565" s="162"/>
      <c r="AT565" s="157" t="s">
        <v>135</v>
      </c>
      <c r="AU565" s="157" t="s">
        <v>131</v>
      </c>
      <c r="AV565" s="14" t="s">
        <v>123</v>
      </c>
      <c r="AW565" s="14" t="s">
        <v>30</v>
      </c>
      <c r="AX565" s="14" t="s">
        <v>69</v>
      </c>
      <c r="AY565" s="157" t="s">
        <v>122</v>
      </c>
    </row>
    <row r="566" spans="1:65" s="13" customFormat="1" ht="10.199999999999999">
      <c r="B566" s="148"/>
      <c r="D566" s="149" t="s">
        <v>135</v>
      </c>
      <c r="E566" s="150" t="s">
        <v>3</v>
      </c>
      <c r="F566" s="151" t="s">
        <v>987</v>
      </c>
      <c r="H566" s="152">
        <v>18.190000000000001</v>
      </c>
      <c r="L566" s="148"/>
      <c r="M566" s="153"/>
      <c r="N566" s="154"/>
      <c r="O566" s="154"/>
      <c r="P566" s="154"/>
      <c r="Q566" s="154"/>
      <c r="R566" s="154"/>
      <c r="S566" s="154"/>
      <c r="T566" s="155"/>
      <c r="AT566" s="150" t="s">
        <v>135</v>
      </c>
      <c r="AU566" s="150" t="s">
        <v>131</v>
      </c>
      <c r="AV566" s="13" t="s">
        <v>131</v>
      </c>
      <c r="AW566" s="13" t="s">
        <v>30</v>
      </c>
      <c r="AX566" s="13" t="s">
        <v>69</v>
      </c>
      <c r="AY566" s="150" t="s">
        <v>122</v>
      </c>
    </row>
    <row r="567" spans="1:65" s="14" customFormat="1" ht="10.199999999999999">
      <c r="B567" s="156"/>
      <c r="D567" s="149" t="s">
        <v>135</v>
      </c>
      <c r="E567" s="157" t="s">
        <v>3</v>
      </c>
      <c r="F567" s="158" t="s">
        <v>145</v>
      </c>
      <c r="H567" s="159">
        <v>18.190000000000001</v>
      </c>
      <c r="L567" s="156"/>
      <c r="M567" s="160"/>
      <c r="N567" s="161"/>
      <c r="O567" s="161"/>
      <c r="P567" s="161"/>
      <c r="Q567" s="161"/>
      <c r="R567" s="161"/>
      <c r="S567" s="161"/>
      <c r="T567" s="162"/>
      <c r="AT567" s="157" t="s">
        <v>135</v>
      </c>
      <c r="AU567" s="157" t="s">
        <v>131</v>
      </c>
      <c r="AV567" s="14" t="s">
        <v>123</v>
      </c>
      <c r="AW567" s="14" t="s">
        <v>30</v>
      </c>
      <c r="AX567" s="14" t="s">
        <v>69</v>
      </c>
      <c r="AY567" s="157" t="s">
        <v>122</v>
      </c>
    </row>
    <row r="568" spans="1:65" s="15" customFormat="1" ht="10.199999999999999">
      <c r="B568" s="163"/>
      <c r="D568" s="149" t="s">
        <v>135</v>
      </c>
      <c r="E568" s="164" t="s">
        <v>3</v>
      </c>
      <c r="F568" s="165" t="s">
        <v>151</v>
      </c>
      <c r="H568" s="166">
        <v>43.21</v>
      </c>
      <c r="L568" s="163"/>
      <c r="M568" s="167"/>
      <c r="N568" s="168"/>
      <c r="O568" s="168"/>
      <c r="P568" s="168"/>
      <c r="Q568" s="168"/>
      <c r="R568" s="168"/>
      <c r="S568" s="168"/>
      <c r="T568" s="169"/>
      <c r="AT568" s="164" t="s">
        <v>135</v>
      </c>
      <c r="AU568" s="164" t="s">
        <v>131</v>
      </c>
      <c r="AV568" s="15" t="s">
        <v>141</v>
      </c>
      <c r="AW568" s="15" t="s">
        <v>30</v>
      </c>
      <c r="AX568" s="15" t="s">
        <v>74</v>
      </c>
      <c r="AY568" s="164" t="s">
        <v>122</v>
      </c>
    </row>
    <row r="569" spans="1:65" s="2" customFormat="1" ht="16.5" customHeight="1">
      <c r="A569" s="31"/>
      <c r="B569" s="131"/>
      <c r="C569" s="132" t="s">
        <v>988</v>
      </c>
      <c r="D569" s="132" t="s">
        <v>125</v>
      </c>
      <c r="E569" s="133" t="s">
        <v>989</v>
      </c>
      <c r="F569" s="134" t="s">
        <v>990</v>
      </c>
      <c r="G569" s="135" t="s">
        <v>169</v>
      </c>
      <c r="H569" s="136">
        <v>25.02</v>
      </c>
      <c r="I569" s="137">
        <v>153</v>
      </c>
      <c r="J569" s="137">
        <f>ROUND(I569*H569,2)</f>
        <v>3828.06</v>
      </c>
      <c r="K569" s="134" t="s">
        <v>129</v>
      </c>
      <c r="L569" s="32"/>
      <c r="M569" s="138" t="s">
        <v>3</v>
      </c>
      <c r="N569" s="139" t="s">
        <v>41</v>
      </c>
      <c r="O569" s="140">
        <v>0.25</v>
      </c>
      <c r="P569" s="140">
        <f>O569*H569</f>
        <v>6.2549999999999999</v>
      </c>
      <c r="Q569" s="140">
        <v>1.0000000000000001E-5</v>
      </c>
      <c r="R569" s="140">
        <f>Q569*H569</f>
        <v>2.5020000000000001E-4</v>
      </c>
      <c r="S569" s="140">
        <v>0</v>
      </c>
      <c r="T569" s="141">
        <f>S569*H569</f>
        <v>0</v>
      </c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R569" s="142" t="s">
        <v>130</v>
      </c>
      <c r="AT569" s="142" t="s">
        <v>125</v>
      </c>
      <c r="AU569" s="142" t="s">
        <v>131</v>
      </c>
      <c r="AY569" s="19" t="s">
        <v>122</v>
      </c>
      <c r="BE569" s="143">
        <f>IF(N569="základní",J569,0)</f>
        <v>0</v>
      </c>
      <c r="BF569" s="143">
        <f>IF(N569="snížená",J569,0)</f>
        <v>3828.06</v>
      </c>
      <c r="BG569" s="143">
        <f>IF(N569="zákl. přenesená",J569,0)</f>
        <v>0</v>
      </c>
      <c r="BH569" s="143">
        <f>IF(N569="sníž. přenesená",J569,0)</f>
        <v>0</v>
      </c>
      <c r="BI569" s="143">
        <f>IF(N569="nulová",J569,0)</f>
        <v>0</v>
      </c>
      <c r="BJ569" s="19" t="s">
        <v>131</v>
      </c>
      <c r="BK569" s="143">
        <f>ROUND(I569*H569,2)</f>
        <v>3828.06</v>
      </c>
      <c r="BL569" s="19" t="s">
        <v>130</v>
      </c>
      <c r="BM569" s="142" t="s">
        <v>991</v>
      </c>
    </row>
    <row r="570" spans="1:65" s="2" customFormat="1" ht="10.199999999999999">
      <c r="A570" s="31"/>
      <c r="B570" s="32"/>
      <c r="C570" s="31"/>
      <c r="D570" s="144" t="s">
        <v>133</v>
      </c>
      <c r="E570" s="31"/>
      <c r="F570" s="145" t="s">
        <v>992</v>
      </c>
      <c r="G570" s="31"/>
      <c r="H570" s="31"/>
      <c r="I570" s="31"/>
      <c r="J570" s="31"/>
      <c r="K570" s="31"/>
      <c r="L570" s="32"/>
      <c r="M570" s="146"/>
      <c r="N570" s="147"/>
      <c r="O570" s="52"/>
      <c r="P570" s="52"/>
      <c r="Q570" s="52"/>
      <c r="R570" s="52"/>
      <c r="S570" s="52"/>
      <c r="T570" s="53"/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T570" s="19" t="s">
        <v>133</v>
      </c>
      <c r="AU570" s="19" t="s">
        <v>131</v>
      </c>
    </row>
    <row r="571" spans="1:65" s="13" customFormat="1" ht="10.199999999999999">
      <c r="B571" s="148"/>
      <c r="D571" s="149" t="s">
        <v>135</v>
      </c>
      <c r="E571" s="150" t="s">
        <v>3</v>
      </c>
      <c r="F571" s="151" t="s">
        <v>984</v>
      </c>
      <c r="H571" s="152">
        <v>7.8</v>
      </c>
      <c r="L571" s="148"/>
      <c r="M571" s="153"/>
      <c r="N571" s="154"/>
      <c r="O571" s="154"/>
      <c r="P571" s="154"/>
      <c r="Q571" s="154"/>
      <c r="R571" s="154"/>
      <c r="S571" s="154"/>
      <c r="T571" s="155"/>
      <c r="AT571" s="150" t="s">
        <v>135</v>
      </c>
      <c r="AU571" s="150" t="s">
        <v>131</v>
      </c>
      <c r="AV571" s="13" t="s">
        <v>131</v>
      </c>
      <c r="AW571" s="13" t="s">
        <v>30</v>
      </c>
      <c r="AX571" s="13" t="s">
        <v>69</v>
      </c>
      <c r="AY571" s="150" t="s">
        <v>122</v>
      </c>
    </row>
    <row r="572" spans="1:65" s="14" customFormat="1" ht="10.199999999999999">
      <c r="B572" s="156"/>
      <c r="D572" s="149" t="s">
        <v>135</v>
      </c>
      <c r="E572" s="157" t="s">
        <v>3</v>
      </c>
      <c r="F572" s="158" t="s">
        <v>145</v>
      </c>
      <c r="H572" s="159">
        <v>7.8</v>
      </c>
      <c r="L572" s="156"/>
      <c r="M572" s="160"/>
      <c r="N572" s="161"/>
      <c r="O572" s="161"/>
      <c r="P572" s="161"/>
      <c r="Q572" s="161"/>
      <c r="R572" s="161"/>
      <c r="S572" s="161"/>
      <c r="T572" s="162"/>
      <c r="AT572" s="157" t="s">
        <v>135</v>
      </c>
      <c r="AU572" s="157" t="s">
        <v>131</v>
      </c>
      <c r="AV572" s="14" t="s">
        <v>123</v>
      </c>
      <c r="AW572" s="14" t="s">
        <v>30</v>
      </c>
      <c r="AX572" s="14" t="s">
        <v>69</v>
      </c>
      <c r="AY572" s="157" t="s">
        <v>122</v>
      </c>
    </row>
    <row r="573" spans="1:65" s="13" customFormat="1" ht="10.199999999999999">
      <c r="B573" s="148"/>
      <c r="D573" s="149" t="s">
        <v>135</v>
      </c>
      <c r="E573" s="150" t="s">
        <v>3</v>
      </c>
      <c r="F573" s="151" t="s">
        <v>985</v>
      </c>
      <c r="H573" s="152">
        <v>13.6</v>
      </c>
      <c r="L573" s="148"/>
      <c r="M573" s="153"/>
      <c r="N573" s="154"/>
      <c r="O573" s="154"/>
      <c r="P573" s="154"/>
      <c r="Q573" s="154"/>
      <c r="R573" s="154"/>
      <c r="S573" s="154"/>
      <c r="T573" s="155"/>
      <c r="AT573" s="150" t="s">
        <v>135</v>
      </c>
      <c r="AU573" s="150" t="s">
        <v>131</v>
      </c>
      <c r="AV573" s="13" t="s">
        <v>131</v>
      </c>
      <c r="AW573" s="13" t="s">
        <v>30</v>
      </c>
      <c r="AX573" s="13" t="s">
        <v>69</v>
      </c>
      <c r="AY573" s="150" t="s">
        <v>122</v>
      </c>
    </row>
    <row r="574" spans="1:65" s="14" customFormat="1" ht="10.199999999999999">
      <c r="B574" s="156"/>
      <c r="D574" s="149" t="s">
        <v>135</v>
      </c>
      <c r="E574" s="157" t="s">
        <v>3</v>
      </c>
      <c r="F574" s="158" t="s">
        <v>145</v>
      </c>
      <c r="H574" s="159">
        <v>13.6</v>
      </c>
      <c r="L574" s="156"/>
      <c r="M574" s="160"/>
      <c r="N574" s="161"/>
      <c r="O574" s="161"/>
      <c r="P574" s="161"/>
      <c r="Q574" s="161"/>
      <c r="R574" s="161"/>
      <c r="S574" s="161"/>
      <c r="T574" s="162"/>
      <c r="AT574" s="157" t="s">
        <v>135</v>
      </c>
      <c r="AU574" s="157" t="s">
        <v>131</v>
      </c>
      <c r="AV574" s="14" t="s">
        <v>123</v>
      </c>
      <c r="AW574" s="14" t="s">
        <v>30</v>
      </c>
      <c r="AX574" s="14" t="s">
        <v>69</v>
      </c>
      <c r="AY574" s="157" t="s">
        <v>122</v>
      </c>
    </row>
    <row r="575" spans="1:65" s="13" customFormat="1" ht="10.199999999999999">
      <c r="B575" s="148"/>
      <c r="D575" s="149" t="s">
        <v>135</v>
      </c>
      <c r="E575" s="150" t="s">
        <v>3</v>
      </c>
      <c r="F575" s="151" t="s">
        <v>986</v>
      </c>
      <c r="H575" s="152">
        <v>3.62</v>
      </c>
      <c r="L575" s="148"/>
      <c r="M575" s="153"/>
      <c r="N575" s="154"/>
      <c r="O575" s="154"/>
      <c r="P575" s="154"/>
      <c r="Q575" s="154"/>
      <c r="R575" s="154"/>
      <c r="S575" s="154"/>
      <c r="T575" s="155"/>
      <c r="AT575" s="150" t="s">
        <v>135</v>
      </c>
      <c r="AU575" s="150" t="s">
        <v>131</v>
      </c>
      <c r="AV575" s="13" t="s">
        <v>131</v>
      </c>
      <c r="AW575" s="13" t="s">
        <v>30</v>
      </c>
      <c r="AX575" s="13" t="s">
        <v>69</v>
      </c>
      <c r="AY575" s="150" t="s">
        <v>122</v>
      </c>
    </row>
    <row r="576" spans="1:65" s="14" customFormat="1" ht="10.199999999999999">
      <c r="B576" s="156"/>
      <c r="D576" s="149" t="s">
        <v>135</v>
      </c>
      <c r="E576" s="157" t="s">
        <v>3</v>
      </c>
      <c r="F576" s="158" t="s">
        <v>145</v>
      </c>
      <c r="H576" s="159">
        <v>3.62</v>
      </c>
      <c r="L576" s="156"/>
      <c r="M576" s="160"/>
      <c r="N576" s="161"/>
      <c r="O576" s="161"/>
      <c r="P576" s="161"/>
      <c r="Q576" s="161"/>
      <c r="R576" s="161"/>
      <c r="S576" s="161"/>
      <c r="T576" s="162"/>
      <c r="AT576" s="157" t="s">
        <v>135</v>
      </c>
      <c r="AU576" s="157" t="s">
        <v>131</v>
      </c>
      <c r="AV576" s="14" t="s">
        <v>123</v>
      </c>
      <c r="AW576" s="14" t="s">
        <v>30</v>
      </c>
      <c r="AX576" s="14" t="s">
        <v>69</v>
      </c>
      <c r="AY576" s="157" t="s">
        <v>122</v>
      </c>
    </row>
    <row r="577" spans="1:65" s="15" customFormat="1" ht="10.199999999999999">
      <c r="B577" s="163"/>
      <c r="D577" s="149" t="s">
        <v>135</v>
      </c>
      <c r="E577" s="164" t="s">
        <v>3</v>
      </c>
      <c r="F577" s="165" t="s">
        <v>151</v>
      </c>
      <c r="H577" s="166">
        <v>25.02</v>
      </c>
      <c r="L577" s="163"/>
      <c r="M577" s="167"/>
      <c r="N577" s="168"/>
      <c r="O577" s="168"/>
      <c r="P577" s="168"/>
      <c r="Q577" s="168"/>
      <c r="R577" s="168"/>
      <c r="S577" s="168"/>
      <c r="T577" s="169"/>
      <c r="AT577" s="164" t="s">
        <v>135</v>
      </c>
      <c r="AU577" s="164" t="s">
        <v>131</v>
      </c>
      <c r="AV577" s="15" t="s">
        <v>141</v>
      </c>
      <c r="AW577" s="15" t="s">
        <v>30</v>
      </c>
      <c r="AX577" s="15" t="s">
        <v>74</v>
      </c>
      <c r="AY577" s="164" t="s">
        <v>122</v>
      </c>
    </row>
    <row r="578" spans="1:65" s="2" customFormat="1" ht="16.5" customHeight="1">
      <c r="A578" s="31"/>
      <c r="B578" s="131"/>
      <c r="C578" s="176" t="s">
        <v>993</v>
      </c>
      <c r="D578" s="176" t="s">
        <v>308</v>
      </c>
      <c r="E578" s="177" t="s">
        <v>994</v>
      </c>
      <c r="F578" s="178" t="s">
        <v>995</v>
      </c>
      <c r="G578" s="179" t="s">
        <v>169</v>
      </c>
      <c r="H578" s="180">
        <v>27.521999999999998</v>
      </c>
      <c r="I578" s="181">
        <v>58.5</v>
      </c>
      <c r="J578" s="181">
        <f>ROUND(I578*H578,2)</f>
        <v>1610.04</v>
      </c>
      <c r="K578" s="178" t="s">
        <v>129</v>
      </c>
      <c r="L578" s="182"/>
      <c r="M578" s="183" t="s">
        <v>3</v>
      </c>
      <c r="N578" s="184" t="s">
        <v>41</v>
      </c>
      <c r="O578" s="140">
        <v>0</v>
      </c>
      <c r="P578" s="140">
        <f>O578*H578</f>
        <v>0</v>
      </c>
      <c r="Q578" s="140">
        <v>2.9999999999999997E-4</v>
      </c>
      <c r="R578" s="140">
        <f>Q578*H578</f>
        <v>8.2565999999999994E-3</v>
      </c>
      <c r="S578" s="140">
        <v>0</v>
      </c>
      <c r="T578" s="141">
        <f>S578*H578</f>
        <v>0</v>
      </c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R578" s="142" t="s">
        <v>311</v>
      </c>
      <c r="AT578" s="142" t="s">
        <v>308</v>
      </c>
      <c r="AU578" s="142" t="s">
        <v>131</v>
      </c>
      <c r="AY578" s="19" t="s">
        <v>122</v>
      </c>
      <c r="BE578" s="143">
        <f>IF(N578="základní",J578,0)</f>
        <v>0</v>
      </c>
      <c r="BF578" s="143">
        <f>IF(N578="snížená",J578,0)</f>
        <v>1610.04</v>
      </c>
      <c r="BG578" s="143">
        <f>IF(N578="zákl. přenesená",J578,0)</f>
        <v>0</v>
      </c>
      <c r="BH578" s="143">
        <f>IF(N578="sníž. přenesená",J578,0)</f>
        <v>0</v>
      </c>
      <c r="BI578" s="143">
        <f>IF(N578="nulová",J578,0)</f>
        <v>0</v>
      </c>
      <c r="BJ578" s="19" t="s">
        <v>131</v>
      </c>
      <c r="BK578" s="143">
        <f>ROUND(I578*H578,2)</f>
        <v>1610.04</v>
      </c>
      <c r="BL578" s="19" t="s">
        <v>130</v>
      </c>
      <c r="BM578" s="142" t="s">
        <v>996</v>
      </c>
    </row>
    <row r="579" spans="1:65" s="13" customFormat="1" ht="10.199999999999999">
      <c r="B579" s="148"/>
      <c r="D579" s="149" t="s">
        <v>135</v>
      </c>
      <c r="E579" s="150" t="s">
        <v>3</v>
      </c>
      <c r="F579" s="151" t="s">
        <v>997</v>
      </c>
      <c r="H579" s="152">
        <v>27.521999999999998</v>
      </c>
      <c r="L579" s="148"/>
      <c r="M579" s="153"/>
      <c r="N579" s="154"/>
      <c r="O579" s="154"/>
      <c r="P579" s="154"/>
      <c r="Q579" s="154"/>
      <c r="R579" s="154"/>
      <c r="S579" s="154"/>
      <c r="T579" s="155"/>
      <c r="AT579" s="150" t="s">
        <v>135</v>
      </c>
      <c r="AU579" s="150" t="s">
        <v>131</v>
      </c>
      <c r="AV579" s="13" t="s">
        <v>131</v>
      </c>
      <c r="AW579" s="13" t="s">
        <v>30</v>
      </c>
      <c r="AX579" s="13" t="s">
        <v>69</v>
      </c>
      <c r="AY579" s="150" t="s">
        <v>122</v>
      </c>
    </row>
    <row r="580" spans="1:65" s="15" customFormat="1" ht="10.199999999999999">
      <c r="B580" s="163"/>
      <c r="D580" s="149" t="s">
        <v>135</v>
      </c>
      <c r="E580" s="164" t="s">
        <v>3</v>
      </c>
      <c r="F580" s="165" t="s">
        <v>151</v>
      </c>
      <c r="H580" s="166">
        <v>27.521999999999998</v>
      </c>
      <c r="L580" s="163"/>
      <c r="M580" s="167"/>
      <c r="N580" s="168"/>
      <c r="O580" s="168"/>
      <c r="P580" s="168"/>
      <c r="Q580" s="168"/>
      <c r="R580" s="168"/>
      <c r="S580" s="168"/>
      <c r="T580" s="169"/>
      <c r="AT580" s="164" t="s">
        <v>135</v>
      </c>
      <c r="AU580" s="164" t="s">
        <v>131</v>
      </c>
      <c r="AV580" s="15" t="s">
        <v>141</v>
      </c>
      <c r="AW580" s="15" t="s">
        <v>30</v>
      </c>
      <c r="AX580" s="15" t="s">
        <v>74</v>
      </c>
      <c r="AY580" s="164" t="s">
        <v>122</v>
      </c>
    </row>
    <row r="581" spans="1:65" s="2" customFormat="1" ht="24.15" customHeight="1">
      <c r="A581" s="31"/>
      <c r="B581" s="131"/>
      <c r="C581" s="132" t="s">
        <v>998</v>
      </c>
      <c r="D581" s="132" t="s">
        <v>125</v>
      </c>
      <c r="E581" s="133" t="s">
        <v>999</v>
      </c>
      <c r="F581" s="134" t="s">
        <v>1000</v>
      </c>
      <c r="G581" s="135" t="s">
        <v>316</v>
      </c>
      <c r="H581" s="136">
        <v>352.16500000000002</v>
      </c>
      <c r="I581" s="137">
        <v>0.4</v>
      </c>
      <c r="J581" s="137">
        <f>ROUND(I581*H581,2)</f>
        <v>140.87</v>
      </c>
      <c r="K581" s="134" t="s">
        <v>129</v>
      </c>
      <c r="L581" s="32"/>
      <c r="M581" s="138" t="s">
        <v>3</v>
      </c>
      <c r="N581" s="139" t="s">
        <v>41</v>
      </c>
      <c r="O581" s="140">
        <v>0</v>
      </c>
      <c r="P581" s="140">
        <f>O581*H581</f>
        <v>0</v>
      </c>
      <c r="Q581" s="140">
        <v>0</v>
      </c>
      <c r="R581" s="140">
        <f>Q581*H581</f>
        <v>0</v>
      </c>
      <c r="S581" s="140">
        <v>0</v>
      </c>
      <c r="T581" s="141">
        <f>S581*H581</f>
        <v>0</v>
      </c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R581" s="142" t="s">
        <v>130</v>
      </c>
      <c r="AT581" s="142" t="s">
        <v>125</v>
      </c>
      <c r="AU581" s="142" t="s">
        <v>131</v>
      </c>
      <c r="AY581" s="19" t="s">
        <v>122</v>
      </c>
      <c r="BE581" s="143">
        <f>IF(N581="základní",J581,0)</f>
        <v>0</v>
      </c>
      <c r="BF581" s="143">
        <f>IF(N581="snížená",J581,0)</f>
        <v>140.87</v>
      </c>
      <c r="BG581" s="143">
        <f>IF(N581="zákl. přenesená",J581,0)</f>
        <v>0</v>
      </c>
      <c r="BH581" s="143">
        <f>IF(N581="sníž. přenesená",J581,0)</f>
        <v>0</v>
      </c>
      <c r="BI581" s="143">
        <f>IF(N581="nulová",J581,0)</f>
        <v>0</v>
      </c>
      <c r="BJ581" s="19" t="s">
        <v>131</v>
      </c>
      <c r="BK581" s="143">
        <f>ROUND(I581*H581,2)</f>
        <v>140.87</v>
      </c>
      <c r="BL581" s="19" t="s">
        <v>130</v>
      </c>
      <c r="BM581" s="142" t="s">
        <v>1001</v>
      </c>
    </row>
    <row r="582" spans="1:65" s="2" customFormat="1" ht="10.199999999999999">
      <c r="A582" s="31"/>
      <c r="B582" s="32"/>
      <c r="C582" s="31"/>
      <c r="D582" s="144" t="s">
        <v>133</v>
      </c>
      <c r="E582" s="31"/>
      <c r="F582" s="145" t="s">
        <v>1002</v>
      </c>
      <c r="G582" s="31"/>
      <c r="H582" s="31"/>
      <c r="I582" s="31"/>
      <c r="J582" s="31"/>
      <c r="K582" s="31"/>
      <c r="L582" s="32"/>
      <c r="M582" s="146"/>
      <c r="N582" s="147"/>
      <c r="O582" s="52"/>
      <c r="P582" s="52"/>
      <c r="Q582" s="52"/>
      <c r="R582" s="52"/>
      <c r="S582" s="52"/>
      <c r="T582" s="53"/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T582" s="19" t="s">
        <v>133</v>
      </c>
      <c r="AU582" s="19" t="s">
        <v>131</v>
      </c>
    </row>
    <row r="583" spans="1:65" s="12" customFormat="1" ht="22.8" customHeight="1">
      <c r="B583" s="119"/>
      <c r="D583" s="120" t="s">
        <v>68</v>
      </c>
      <c r="E583" s="129" t="s">
        <v>1003</v>
      </c>
      <c r="F583" s="129" t="s">
        <v>1004</v>
      </c>
      <c r="J583" s="130">
        <f>BK583</f>
        <v>50594.18</v>
      </c>
      <c r="L583" s="119"/>
      <c r="M583" s="123"/>
      <c r="N583" s="124"/>
      <c r="O583" s="124"/>
      <c r="P583" s="125">
        <f>SUM(P584:P627)</f>
        <v>47.598151999999999</v>
      </c>
      <c r="Q583" s="124"/>
      <c r="R583" s="125">
        <f>SUM(R584:R627)</f>
        <v>0.46245399999999998</v>
      </c>
      <c r="S583" s="124"/>
      <c r="T583" s="126">
        <f>SUM(T584:T627)</f>
        <v>2.363826</v>
      </c>
      <c r="AR583" s="120" t="s">
        <v>131</v>
      </c>
      <c r="AT583" s="127" t="s">
        <v>68</v>
      </c>
      <c r="AU583" s="127" t="s">
        <v>74</v>
      </c>
      <c r="AY583" s="120" t="s">
        <v>122</v>
      </c>
      <c r="BK583" s="128">
        <f>SUM(BK584:BK627)</f>
        <v>50594.18</v>
      </c>
    </row>
    <row r="584" spans="1:65" s="2" customFormat="1" ht="16.5" customHeight="1">
      <c r="A584" s="31"/>
      <c r="B584" s="131"/>
      <c r="C584" s="132" t="s">
        <v>1005</v>
      </c>
      <c r="D584" s="132" t="s">
        <v>125</v>
      </c>
      <c r="E584" s="133" t="s">
        <v>1006</v>
      </c>
      <c r="F584" s="134" t="s">
        <v>1007</v>
      </c>
      <c r="G584" s="135" t="s">
        <v>128</v>
      </c>
      <c r="H584" s="136">
        <v>21.603999999999999</v>
      </c>
      <c r="I584" s="137">
        <v>59.3</v>
      </c>
      <c r="J584" s="137">
        <f>ROUND(I584*H584,2)</f>
        <v>1281.1199999999999</v>
      </c>
      <c r="K584" s="134" t="s">
        <v>129</v>
      </c>
      <c r="L584" s="32"/>
      <c r="M584" s="138" t="s">
        <v>3</v>
      </c>
      <c r="N584" s="139" t="s">
        <v>41</v>
      </c>
      <c r="O584" s="140">
        <v>4.3999999999999997E-2</v>
      </c>
      <c r="P584" s="140">
        <f>O584*H584</f>
        <v>0.95057599999999987</v>
      </c>
      <c r="Q584" s="140">
        <v>2.9999999999999997E-4</v>
      </c>
      <c r="R584" s="140">
        <f>Q584*H584</f>
        <v>6.4811999999999995E-3</v>
      </c>
      <c r="S584" s="140">
        <v>0</v>
      </c>
      <c r="T584" s="141">
        <f>S584*H584</f>
        <v>0</v>
      </c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R584" s="142" t="s">
        <v>130</v>
      </c>
      <c r="AT584" s="142" t="s">
        <v>125</v>
      </c>
      <c r="AU584" s="142" t="s">
        <v>131</v>
      </c>
      <c r="AY584" s="19" t="s">
        <v>122</v>
      </c>
      <c r="BE584" s="143">
        <f>IF(N584="základní",J584,0)</f>
        <v>0</v>
      </c>
      <c r="BF584" s="143">
        <f>IF(N584="snížená",J584,0)</f>
        <v>1281.1199999999999</v>
      </c>
      <c r="BG584" s="143">
        <f>IF(N584="zákl. přenesená",J584,0)</f>
        <v>0</v>
      </c>
      <c r="BH584" s="143">
        <f>IF(N584="sníž. přenesená",J584,0)</f>
        <v>0</v>
      </c>
      <c r="BI584" s="143">
        <f>IF(N584="nulová",J584,0)</f>
        <v>0</v>
      </c>
      <c r="BJ584" s="19" t="s">
        <v>131</v>
      </c>
      <c r="BK584" s="143">
        <f>ROUND(I584*H584,2)</f>
        <v>1281.1199999999999</v>
      </c>
      <c r="BL584" s="19" t="s">
        <v>130</v>
      </c>
      <c r="BM584" s="142" t="s">
        <v>1008</v>
      </c>
    </row>
    <row r="585" spans="1:65" s="2" customFormat="1" ht="10.199999999999999">
      <c r="A585" s="31"/>
      <c r="B585" s="32"/>
      <c r="C585" s="31"/>
      <c r="D585" s="144" t="s">
        <v>133</v>
      </c>
      <c r="E585" s="31"/>
      <c r="F585" s="145" t="s">
        <v>1009</v>
      </c>
      <c r="G585" s="31"/>
      <c r="H585" s="31"/>
      <c r="I585" s="31"/>
      <c r="J585" s="31"/>
      <c r="K585" s="31"/>
      <c r="L585" s="32"/>
      <c r="M585" s="146"/>
      <c r="N585" s="147"/>
      <c r="O585" s="52"/>
      <c r="P585" s="52"/>
      <c r="Q585" s="52"/>
      <c r="R585" s="52"/>
      <c r="S585" s="52"/>
      <c r="T585" s="53"/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T585" s="19" t="s">
        <v>133</v>
      </c>
      <c r="AU585" s="19" t="s">
        <v>131</v>
      </c>
    </row>
    <row r="586" spans="1:65" s="16" customFormat="1" ht="10.199999999999999">
      <c r="B586" s="170"/>
      <c r="D586" s="149" t="s">
        <v>135</v>
      </c>
      <c r="E586" s="171" t="s">
        <v>3</v>
      </c>
      <c r="F586" s="172" t="s">
        <v>181</v>
      </c>
      <c r="H586" s="171" t="s">
        <v>3</v>
      </c>
      <c r="L586" s="170"/>
      <c r="M586" s="173"/>
      <c r="N586" s="174"/>
      <c r="O586" s="174"/>
      <c r="P586" s="174"/>
      <c r="Q586" s="174"/>
      <c r="R586" s="174"/>
      <c r="S586" s="174"/>
      <c r="T586" s="175"/>
      <c r="AT586" s="171" t="s">
        <v>135</v>
      </c>
      <c r="AU586" s="171" t="s">
        <v>131</v>
      </c>
      <c r="AV586" s="16" t="s">
        <v>74</v>
      </c>
      <c r="AW586" s="16" t="s">
        <v>30</v>
      </c>
      <c r="AX586" s="16" t="s">
        <v>69</v>
      </c>
      <c r="AY586" s="171" t="s">
        <v>122</v>
      </c>
    </row>
    <row r="587" spans="1:65" s="13" customFormat="1" ht="10.199999999999999">
      <c r="B587" s="148"/>
      <c r="D587" s="149" t="s">
        <v>135</v>
      </c>
      <c r="E587" s="150" t="s">
        <v>3</v>
      </c>
      <c r="F587" s="151" t="s">
        <v>182</v>
      </c>
      <c r="H587" s="152">
        <v>14.32</v>
      </c>
      <c r="L587" s="148"/>
      <c r="M587" s="153"/>
      <c r="N587" s="154"/>
      <c r="O587" s="154"/>
      <c r="P587" s="154"/>
      <c r="Q587" s="154"/>
      <c r="R587" s="154"/>
      <c r="S587" s="154"/>
      <c r="T587" s="155"/>
      <c r="AT587" s="150" t="s">
        <v>135</v>
      </c>
      <c r="AU587" s="150" t="s">
        <v>131</v>
      </c>
      <c r="AV587" s="13" t="s">
        <v>131</v>
      </c>
      <c r="AW587" s="13" t="s">
        <v>30</v>
      </c>
      <c r="AX587" s="13" t="s">
        <v>69</v>
      </c>
      <c r="AY587" s="150" t="s">
        <v>122</v>
      </c>
    </row>
    <row r="588" spans="1:65" s="16" customFormat="1" ht="10.199999999999999">
      <c r="B588" s="170"/>
      <c r="D588" s="149" t="s">
        <v>135</v>
      </c>
      <c r="E588" s="171" t="s">
        <v>3</v>
      </c>
      <c r="F588" s="172" t="s">
        <v>183</v>
      </c>
      <c r="H588" s="171" t="s">
        <v>3</v>
      </c>
      <c r="L588" s="170"/>
      <c r="M588" s="173"/>
      <c r="N588" s="174"/>
      <c r="O588" s="174"/>
      <c r="P588" s="174"/>
      <c r="Q588" s="174"/>
      <c r="R588" s="174"/>
      <c r="S588" s="174"/>
      <c r="T588" s="175"/>
      <c r="AT588" s="171" t="s">
        <v>135</v>
      </c>
      <c r="AU588" s="171" t="s">
        <v>131</v>
      </c>
      <c r="AV588" s="16" t="s">
        <v>74</v>
      </c>
      <c r="AW588" s="16" t="s">
        <v>30</v>
      </c>
      <c r="AX588" s="16" t="s">
        <v>69</v>
      </c>
      <c r="AY588" s="171" t="s">
        <v>122</v>
      </c>
    </row>
    <row r="589" spans="1:65" s="13" customFormat="1" ht="10.199999999999999">
      <c r="B589" s="148"/>
      <c r="D589" s="149" t="s">
        <v>135</v>
      </c>
      <c r="E589" s="150" t="s">
        <v>3</v>
      </c>
      <c r="F589" s="151" t="s">
        <v>184</v>
      </c>
      <c r="H589" s="152">
        <v>1.8</v>
      </c>
      <c r="L589" s="148"/>
      <c r="M589" s="153"/>
      <c r="N589" s="154"/>
      <c r="O589" s="154"/>
      <c r="P589" s="154"/>
      <c r="Q589" s="154"/>
      <c r="R589" s="154"/>
      <c r="S589" s="154"/>
      <c r="T589" s="155"/>
      <c r="AT589" s="150" t="s">
        <v>135</v>
      </c>
      <c r="AU589" s="150" t="s">
        <v>131</v>
      </c>
      <c r="AV589" s="13" t="s">
        <v>131</v>
      </c>
      <c r="AW589" s="13" t="s">
        <v>30</v>
      </c>
      <c r="AX589" s="13" t="s">
        <v>69</v>
      </c>
      <c r="AY589" s="150" t="s">
        <v>122</v>
      </c>
    </row>
    <row r="590" spans="1:65" s="16" customFormat="1" ht="10.199999999999999">
      <c r="B590" s="170"/>
      <c r="D590" s="149" t="s">
        <v>135</v>
      </c>
      <c r="E590" s="171" t="s">
        <v>3</v>
      </c>
      <c r="F590" s="172" t="s">
        <v>185</v>
      </c>
      <c r="H590" s="171" t="s">
        <v>3</v>
      </c>
      <c r="L590" s="170"/>
      <c r="M590" s="173"/>
      <c r="N590" s="174"/>
      <c r="O590" s="174"/>
      <c r="P590" s="174"/>
      <c r="Q590" s="174"/>
      <c r="R590" s="174"/>
      <c r="S590" s="174"/>
      <c r="T590" s="175"/>
      <c r="AT590" s="171" t="s">
        <v>135</v>
      </c>
      <c r="AU590" s="171" t="s">
        <v>131</v>
      </c>
      <c r="AV590" s="16" t="s">
        <v>74</v>
      </c>
      <c r="AW590" s="16" t="s">
        <v>30</v>
      </c>
      <c r="AX590" s="16" t="s">
        <v>69</v>
      </c>
      <c r="AY590" s="171" t="s">
        <v>122</v>
      </c>
    </row>
    <row r="591" spans="1:65" s="13" customFormat="1" ht="10.199999999999999">
      <c r="B591" s="148"/>
      <c r="D591" s="149" t="s">
        <v>135</v>
      </c>
      <c r="E591" s="150" t="s">
        <v>3</v>
      </c>
      <c r="F591" s="151" t="s">
        <v>186</v>
      </c>
      <c r="H591" s="152">
        <v>5.484</v>
      </c>
      <c r="L591" s="148"/>
      <c r="M591" s="153"/>
      <c r="N591" s="154"/>
      <c r="O591" s="154"/>
      <c r="P591" s="154"/>
      <c r="Q591" s="154"/>
      <c r="R591" s="154"/>
      <c r="S591" s="154"/>
      <c r="T591" s="155"/>
      <c r="AT591" s="150" t="s">
        <v>135</v>
      </c>
      <c r="AU591" s="150" t="s">
        <v>131</v>
      </c>
      <c r="AV591" s="13" t="s">
        <v>131</v>
      </c>
      <c r="AW591" s="13" t="s">
        <v>30</v>
      </c>
      <c r="AX591" s="13" t="s">
        <v>69</v>
      </c>
      <c r="AY591" s="150" t="s">
        <v>122</v>
      </c>
    </row>
    <row r="592" spans="1:65" s="15" customFormat="1" ht="10.199999999999999">
      <c r="B592" s="163"/>
      <c r="D592" s="149" t="s">
        <v>135</v>
      </c>
      <c r="E592" s="164" t="s">
        <v>3</v>
      </c>
      <c r="F592" s="165" t="s">
        <v>151</v>
      </c>
      <c r="H592" s="166">
        <v>21.603999999999999</v>
      </c>
      <c r="L592" s="163"/>
      <c r="M592" s="167"/>
      <c r="N592" s="168"/>
      <c r="O592" s="168"/>
      <c r="P592" s="168"/>
      <c r="Q592" s="168"/>
      <c r="R592" s="168"/>
      <c r="S592" s="168"/>
      <c r="T592" s="169"/>
      <c r="AT592" s="164" t="s">
        <v>135</v>
      </c>
      <c r="AU592" s="164" t="s">
        <v>131</v>
      </c>
      <c r="AV592" s="15" t="s">
        <v>141</v>
      </c>
      <c r="AW592" s="15" t="s">
        <v>30</v>
      </c>
      <c r="AX592" s="15" t="s">
        <v>74</v>
      </c>
      <c r="AY592" s="164" t="s">
        <v>122</v>
      </c>
    </row>
    <row r="593" spans="1:65" s="2" customFormat="1" ht="16.5" customHeight="1">
      <c r="A593" s="31"/>
      <c r="B593" s="131"/>
      <c r="C593" s="132" t="s">
        <v>1010</v>
      </c>
      <c r="D593" s="132" t="s">
        <v>125</v>
      </c>
      <c r="E593" s="133" t="s">
        <v>1011</v>
      </c>
      <c r="F593" s="134" t="s">
        <v>1012</v>
      </c>
      <c r="G593" s="135" t="s">
        <v>128</v>
      </c>
      <c r="H593" s="136">
        <v>29.004000000000001</v>
      </c>
      <c r="I593" s="137">
        <v>127</v>
      </c>
      <c r="J593" s="137">
        <f>ROUND(I593*H593,2)</f>
        <v>3683.51</v>
      </c>
      <c r="K593" s="134" t="s">
        <v>129</v>
      </c>
      <c r="L593" s="32"/>
      <c r="M593" s="138" t="s">
        <v>3</v>
      </c>
      <c r="N593" s="139" t="s">
        <v>41</v>
      </c>
      <c r="O593" s="140">
        <v>0.29499999999999998</v>
      </c>
      <c r="P593" s="140">
        <f>O593*H593</f>
        <v>8.5561799999999995</v>
      </c>
      <c r="Q593" s="140">
        <v>0</v>
      </c>
      <c r="R593" s="140">
        <f>Q593*H593</f>
        <v>0</v>
      </c>
      <c r="S593" s="140">
        <v>8.1500000000000003E-2</v>
      </c>
      <c r="T593" s="141">
        <f>S593*H593</f>
        <v>2.363826</v>
      </c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R593" s="142" t="s">
        <v>130</v>
      </c>
      <c r="AT593" s="142" t="s">
        <v>125</v>
      </c>
      <c r="AU593" s="142" t="s">
        <v>131</v>
      </c>
      <c r="AY593" s="19" t="s">
        <v>122</v>
      </c>
      <c r="BE593" s="143">
        <f>IF(N593="základní",J593,0)</f>
        <v>0</v>
      </c>
      <c r="BF593" s="143">
        <f>IF(N593="snížená",J593,0)</f>
        <v>3683.51</v>
      </c>
      <c r="BG593" s="143">
        <f>IF(N593="zákl. přenesená",J593,0)</f>
        <v>0</v>
      </c>
      <c r="BH593" s="143">
        <f>IF(N593="sníž. přenesená",J593,0)</f>
        <v>0</v>
      </c>
      <c r="BI593" s="143">
        <f>IF(N593="nulová",J593,0)</f>
        <v>0</v>
      </c>
      <c r="BJ593" s="19" t="s">
        <v>131</v>
      </c>
      <c r="BK593" s="143">
        <f>ROUND(I593*H593,2)</f>
        <v>3683.51</v>
      </c>
      <c r="BL593" s="19" t="s">
        <v>130</v>
      </c>
      <c r="BM593" s="142" t="s">
        <v>1013</v>
      </c>
    </row>
    <row r="594" spans="1:65" s="2" customFormat="1" ht="10.199999999999999">
      <c r="A594" s="31"/>
      <c r="B594" s="32"/>
      <c r="C594" s="31"/>
      <c r="D594" s="144" t="s">
        <v>133</v>
      </c>
      <c r="E594" s="31"/>
      <c r="F594" s="145" t="s">
        <v>1014</v>
      </c>
      <c r="G594" s="31"/>
      <c r="H594" s="31"/>
      <c r="I594" s="31"/>
      <c r="J594" s="31"/>
      <c r="K594" s="31"/>
      <c r="L594" s="32"/>
      <c r="M594" s="146"/>
      <c r="N594" s="147"/>
      <c r="O594" s="52"/>
      <c r="P594" s="52"/>
      <c r="Q594" s="52"/>
      <c r="R594" s="52"/>
      <c r="S594" s="52"/>
      <c r="T594" s="53"/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T594" s="19" t="s">
        <v>133</v>
      </c>
      <c r="AU594" s="19" t="s">
        <v>131</v>
      </c>
    </row>
    <row r="595" spans="1:65" s="16" customFormat="1" ht="10.199999999999999">
      <c r="B595" s="170"/>
      <c r="D595" s="149" t="s">
        <v>135</v>
      </c>
      <c r="E595" s="171" t="s">
        <v>3</v>
      </c>
      <c r="F595" s="172" t="s">
        <v>181</v>
      </c>
      <c r="H595" s="171" t="s">
        <v>3</v>
      </c>
      <c r="L595" s="170"/>
      <c r="M595" s="173"/>
      <c r="N595" s="174"/>
      <c r="O595" s="174"/>
      <c r="P595" s="174"/>
      <c r="Q595" s="174"/>
      <c r="R595" s="174"/>
      <c r="S595" s="174"/>
      <c r="T595" s="175"/>
      <c r="AT595" s="171" t="s">
        <v>135</v>
      </c>
      <c r="AU595" s="171" t="s">
        <v>131</v>
      </c>
      <c r="AV595" s="16" t="s">
        <v>74</v>
      </c>
      <c r="AW595" s="16" t="s">
        <v>30</v>
      </c>
      <c r="AX595" s="16" t="s">
        <v>69</v>
      </c>
      <c r="AY595" s="171" t="s">
        <v>122</v>
      </c>
    </row>
    <row r="596" spans="1:65" s="13" customFormat="1" ht="10.199999999999999">
      <c r="B596" s="148"/>
      <c r="D596" s="149" t="s">
        <v>135</v>
      </c>
      <c r="E596" s="150" t="s">
        <v>3</v>
      </c>
      <c r="F596" s="151" t="s">
        <v>182</v>
      </c>
      <c r="H596" s="152">
        <v>14.32</v>
      </c>
      <c r="L596" s="148"/>
      <c r="M596" s="153"/>
      <c r="N596" s="154"/>
      <c r="O596" s="154"/>
      <c r="P596" s="154"/>
      <c r="Q596" s="154"/>
      <c r="R596" s="154"/>
      <c r="S596" s="154"/>
      <c r="T596" s="155"/>
      <c r="AT596" s="150" t="s">
        <v>135</v>
      </c>
      <c r="AU596" s="150" t="s">
        <v>131</v>
      </c>
      <c r="AV596" s="13" t="s">
        <v>131</v>
      </c>
      <c r="AW596" s="13" t="s">
        <v>30</v>
      </c>
      <c r="AX596" s="13" t="s">
        <v>69</v>
      </c>
      <c r="AY596" s="150" t="s">
        <v>122</v>
      </c>
    </row>
    <row r="597" spans="1:65" s="16" customFormat="1" ht="10.199999999999999">
      <c r="B597" s="170"/>
      <c r="D597" s="149" t="s">
        <v>135</v>
      </c>
      <c r="E597" s="171" t="s">
        <v>3</v>
      </c>
      <c r="F597" s="172" t="s">
        <v>183</v>
      </c>
      <c r="H597" s="171" t="s">
        <v>3</v>
      </c>
      <c r="L597" s="170"/>
      <c r="M597" s="173"/>
      <c r="N597" s="174"/>
      <c r="O597" s="174"/>
      <c r="P597" s="174"/>
      <c r="Q597" s="174"/>
      <c r="R597" s="174"/>
      <c r="S597" s="174"/>
      <c r="T597" s="175"/>
      <c r="AT597" s="171" t="s">
        <v>135</v>
      </c>
      <c r="AU597" s="171" t="s">
        <v>131</v>
      </c>
      <c r="AV597" s="16" t="s">
        <v>74</v>
      </c>
      <c r="AW597" s="16" t="s">
        <v>30</v>
      </c>
      <c r="AX597" s="16" t="s">
        <v>69</v>
      </c>
      <c r="AY597" s="171" t="s">
        <v>122</v>
      </c>
    </row>
    <row r="598" spans="1:65" s="13" customFormat="1" ht="10.199999999999999">
      <c r="B598" s="148"/>
      <c r="D598" s="149" t="s">
        <v>135</v>
      </c>
      <c r="E598" s="150" t="s">
        <v>3</v>
      </c>
      <c r="F598" s="151" t="s">
        <v>235</v>
      </c>
      <c r="H598" s="152">
        <v>5.7</v>
      </c>
      <c r="L598" s="148"/>
      <c r="M598" s="153"/>
      <c r="N598" s="154"/>
      <c r="O598" s="154"/>
      <c r="P598" s="154"/>
      <c r="Q598" s="154"/>
      <c r="R598" s="154"/>
      <c r="S598" s="154"/>
      <c r="T598" s="155"/>
      <c r="AT598" s="150" t="s">
        <v>135</v>
      </c>
      <c r="AU598" s="150" t="s">
        <v>131</v>
      </c>
      <c r="AV598" s="13" t="s">
        <v>131</v>
      </c>
      <c r="AW598" s="13" t="s">
        <v>30</v>
      </c>
      <c r="AX598" s="13" t="s">
        <v>69</v>
      </c>
      <c r="AY598" s="150" t="s">
        <v>122</v>
      </c>
    </row>
    <row r="599" spans="1:65" s="16" customFormat="1" ht="10.199999999999999">
      <c r="B599" s="170"/>
      <c r="D599" s="149" t="s">
        <v>135</v>
      </c>
      <c r="E599" s="171" t="s">
        <v>3</v>
      </c>
      <c r="F599" s="172" t="s">
        <v>185</v>
      </c>
      <c r="H599" s="171" t="s">
        <v>3</v>
      </c>
      <c r="L599" s="170"/>
      <c r="M599" s="173"/>
      <c r="N599" s="174"/>
      <c r="O599" s="174"/>
      <c r="P599" s="174"/>
      <c r="Q599" s="174"/>
      <c r="R599" s="174"/>
      <c r="S599" s="174"/>
      <c r="T599" s="175"/>
      <c r="AT599" s="171" t="s">
        <v>135</v>
      </c>
      <c r="AU599" s="171" t="s">
        <v>131</v>
      </c>
      <c r="AV599" s="16" t="s">
        <v>74</v>
      </c>
      <c r="AW599" s="16" t="s">
        <v>30</v>
      </c>
      <c r="AX599" s="16" t="s">
        <v>69</v>
      </c>
      <c r="AY599" s="171" t="s">
        <v>122</v>
      </c>
    </row>
    <row r="600" spans="1:65" s="13" customFormat="1" ht="10.199999999999999">
      <c r="B600" s="148"/>
      <c r="D600" s="149" t="s">
        <v>135</v>
      </c>
      <c r="E600" s="150" t="s">
        <v>3</v>
      </c>
      <c r="F600" s="151" t="s">
        <v>236</v>
      </c>
      <c r="H600" s="152">
        <v>5.484</v>
      </c>
      <c r="L600" s="148"/>
      <c r="M600" s="153"/>
      <c r="N600" s="154"/>
      <c r="O600" s="154"/>
      <c r="P600" s="154"/>
      <c r="Q600" s="154"/>
      <c r="R600" s="154"/>
      <c r="S600" s="154"/>
      <c r="T600" s="155"/>
      <c r="AT600" s="150" t="s">
        <v>135</v>
      </c>
      <c r="AU600" s="150" t="s">
        <v>131</v>
      </c>
      <c r="AV600" s="13" t="s">
        <v>131</v>
      </c>
      <c r="AW600" s="13" t="s">
        <v>30</v>
      </c>
      <c r="AX600" s="13" t="s">
        <v>69</v>
      </c>
      <c r="AY600" s="150" t="s">
        <v>122</v>
      </c>
    </row>
    <row r="601" spans="1:65" s="16" customFormat="1" ht="10.199999999999999">
      <c r="B601" s="170"/>
      <c r="D601" s="149" t="s">
        <v>135</v>
      </c>
      <c r="E601" s="171" t="s">
        <v>3</v>
      </c>
      <c r="F601" s="172" t="s">
        <v>237</v>
      </c>
      <c r="H601" s="171" t="s">
        <v>3</v>
      </c>
      <c r="L601" s="170"/>
      <c r="M601" s="173"/>
      <c r="N601" s="174"/>
      <c r="O601" s="174"/>
      <c r="P601" s="174"/>
      <c r="Q601" s="174"/>
      <c r="R601" s="174"/>
      <c r="S601" s="174"/>
      <c r="T601" s="175"/>
      <c r="AT601" s="171" t="s">
        <v>135</v>
      </c>
      <c r="AU601" s="171" t="s">
        <v>131</v>
      </c>
      <c r="AV601" s="16" t="s">
        <v>74</v>
      </c>
      <c r="AW601" s="16" t="s">
        <v>30</v>
      </c>
      <c r="AX601" s="16" t="s">
        <v>69</v>
      </c>
      <c r="AY601" s="171" t="s">
        <v>122</v>
      </c>
    </row>
    <row r="602" spans="1:65" s="13" customFormat="1" ht="10.199999999999999">
      <c r="B602" s="148"/>
      <c r="D602" s="149" t="s">
        <v>135</v>
      </c>
      <c r="E602" s="150" t="s">
        <v>3</v>
      </c>
      <c r="F602" s="151" t="s">
        <v>238</v>
      </c>
      <c r="H602" s="152">
        <v>3.5</v>
      </c>
      <c r="L602" s="148"/>
      <c r="M602" s="153"/>
      <c r="N602" s="154"/>
      <c r="O602" s="154"/>
      <c r="P602" s="154"/>
      <c r="Q602" s="154"/>
      <c r="R602" s="154"/>
      <c r="S602" s="154"/>
      <c r="T602" s="155"/>
      <c r="AT602" s="150" t="s">
        <v>135</v>
      </c>
      <c r="AU602" s="150" t="s">
        <v>131</v>
      </c>
      <c r="AV602" s="13" t="s">
        <v>131</v>
      </c>
      <c r="AW602" s="13" t="s">
        <v>30</v>
      </c>
      <c r="AX602" s="13" t="s">
        <v>69</v>
      </c>
      <c r="AY602" s="150" t="s">
        <v>122</v>
      </c>
    </row>
    <row r="603" spans="1:65" s="15" customFormat="1" ht="10.199999999999999">
      <c r="B603" s="163"/>
      <c r="D603" s="149" t="s">
        <v>135</v>
      </c>
      <c r="E603" s="164" t="s">
        <v>3</v>
      </c>
      <c r="F603" s="165" t="s">
        <v>151</v>
      </c>
      <c r="H603" s="166">
        <v>29.003999999999998</v>
      </c>
      <c r="L603" s="163"/>
      <c r="M603" s="167"/>
      <c r="N603" s="168"/>
      <c r="O603" s="168"/>
      <c r="P603" s="168"/>
      <c r="Q603" s="168"/>
      <c r="R603" s="168"/>
      <c r="S603" s="168"/>
      <c r="T603" s="169"/>
      <c r="AT603" s="164" t="s">
        <v>135</v>
      </c>
      <c r="AU603" s="164" t="s">
        <v>131</v>
      </c>
      <c r="AV603" s="15" t="s">
        <v>141</v>
      </c>
      <c r="AW603" s="15" t="s">
        <v>30</v>
      </c>
      <c r="AX603" s="15" t="s">
        <v>74</v>
      </c>
      <c r="AY603" s="164" t="s">
        <v>122</v>
      </c>
    </row>
    <row r="604" spans="1:65" s="2" customFormat="1" ht="24.15" customHeight="1">
      <c r="A604" s="31"/>
      <c r="B604" s="131"/>
      <c r="C604" s="132" t="s">
        <v>1015</v>
      </c>
      <c r="D604" s="132" t="s">
        <v>125</v>
      </c>
      <c r="E604" s="133" t="s">
        <v>1016</v>
      </c>
      <c r="F604" s="134" t="s">
        <v>1017</v>
      </c>
      <c r="G604" s="135" t="s">
        <v>128</v>
      </c>
      <c r="H604" s="136">
        <v>21.603999999999999</v>
      </c>
      <c r="I604" s="137">
        <v>619</v>
      </c>
      <c r="J604" s="137">
        <f>ROUND(I604*H604,2)</f>
        <v>13372.88</v>
      </c>
      <c r="K604" s="134" t="s">
        <v>129</v>
      </c>
      <c r="L604" s="32"/>
      <c r="M604" s="138" t="s">
        <v>3</v>
      </c>
      <c r="N604" s="139" t="s">
        <v>41</v>
      </c>
      <c r="O604" s="140">
        <v>0.66400000000000003</v>
      </c>
      <c r="P604" s="140">
        <f>O604*H604</f>
        <v>14.345056</v>
      </c>
      <c r="Q604" s="140">
        <v>6.0499999999999998E-3</v>
      </c>
      <c r="R604" s="140">
        <f>Q604*H604</f>
        <v>0.13070419999999999</v>
      </c>
      <c r="S604" s="140">
        <v>0</v>
      </c>
      <c r="T604" s="141">
        <f>S604*H604</f>
        <v>0</v>
      </c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R604" s="142" t="s">
        <v>130</v>
      </c>
      <c r="AT604" s="142" t="s">
        <v>125</v>
      </c>
      <c r="AU604" s="142" t="s">
        <v>131</v>
      </c>
      <c r="AY604" s="19" t="s">
        <v>122</v>
      </c>
      <c r="BE604" s="143">
        <f>IF(N604="základní",J604,0)</f>
        <v>0</v>
      </c>
      <c r="BF604" s="143">
        <f>IF(N604="snížená",J604,0)</f>
        <v>13372.88</v>
      </c>
      <c r="BG604" s="143">
        <f>IF(N604="zákl. přenesená",J604,0)</f>
        <v>0</v>
      </c>
      <c r="BH604" s="143">
        <f>IF(N604="sníž. přenesená",J604,0)</f>
        <v>0</v>
      </c>
      <c r="BI604" s="143">
        <f>IF(N604="nulová",J604,0)</f>
        <v>0</v>
      </c>
      <c r="BJ604" s="19" t="s">
        <v>131</v>
      </c>
      <c r="BK604" s="143">
        <f>ROUND(I604*H604,2)</f>
        <v>13372.88</v>
      </c>
      <c r="BL604" s="19" t="s">
        <v>130</v>
      </c>
      <c r="BM604" s="142" t="s">
        <v>1018</v>
      </c>
    </row>
    <row r="605" spans="1:65" s="2" customFormat="1" ht="10.199999999999999">
      <c r="A605" s="31"/>
      <c r="B605" s="32"/>
      <c r="C605" s="31"/>
      <c r="D605" s="144" t="s">
        <v>133</v>
      </c>
      <c r="E605" s="31"/>
      <c r="F605" s="145" t="s">
        <v>1019</v>
      </c>
      <c r="G605" s="31"/>
      <c r="H605" s="31"/>
      <c r="I605" s="31"/>
      <c r="J605" s="31"/>
      <c r="K605" s="31"/>
      <c r="L605" s="32"/>
      <c r="M605" s="146"/>
      <c r="N605" s="147"/>
      <c r="O605" s="52"/>
      <c r="P605" s="52"/>
      <c r="Q605" s="52"/>
      <c r="R605" s="52"/>
      <c r="S605" s="52"/>
      <c r="T605" s="53"/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T605" s="19" t="s">
        <v>133</v>
      </c>
      <c r="AU605" s="19" t="s">
        <v>131</v>
      </c>
    </row>
    <row r="606" spans="1:65" s="16" customFormat="1" ht="10.199999999999999">
      <c r="B606" s="170"/>
      <c r="D606" s="149" t="s">
        <v>135</v>
      </c>
      <c r="E606" s="171" t="s">
        <v>3</v>
      </c>
      <c r="F606" s="172" t="s">
        <v>181</v>
      </c>
      <c r="H606" s="171" t="s">
        <v>3</v>
      </c>
      <c r="L606" s="170"/>
      <c r="M606" s="173"/>
      <c r="N606" s="174"/>
      <c r="O606" s="174"/>
      <c r="P606" s="174"/>
      <c r="Q606" s="174"/>
      <c r="R606" s="174"/>
      <c r="S606" s="174"/>
      <c r="T606" s="175"/>
      <c r="AT606" s="171" t="s">
        <v>135</v>
      </c>
      <c r="AU606" s="171" t="s">
        <v>131</v>
      </c>
      <c r="AV606" s="16" t="s">
        <v>74</v>
      </c>
      <c r="AW606" s="16" t="s">
        <v>30</v>
      </c>
      <c r="AX606" s="16" t="s">
        <v>69</v>
      </c>
      <c r="AY606" s="171" t="s">
        <v>122</v>
      </c>
    </row>
    <row r="607" spans="1:65" s="13" customFormat="1" ht="10.199999999999999">
      <c r="B607" s="148"/>
      <c r="D607" s="149" t="s">
        <v>135</v>
      </c>
      <c r="E607" s="150" t="s">
        <v>3</v>
      </c>
      <c r="F607" s="151" t="s">
        <v>182</v>
      </c>
      <c r="H607" s="152">
        <v>14.32</v>
      </c>
      <c r="L607" s="148"/>
      <c r="M607" s="153"/>
      <c r="N607" s="154"/>
      <c r="O607" s="154"/>
      <c r="P607" s="154"/>
      <c r="Q607" s="154"/>
      <c r="R607" s="154"/>
      <c r="S607" s="154"/>
      <c r="T607" s="155"/>
      <c r="AT607" s="150" t="s">
        <v>135</v>
      </c>
      <c r="AU607" s="150" t="s">
        <v>131</v>
      </c>
      <c r="AV607" s="13" t="s">
        <v>131</v>
      </c>
      <c r="AW607" s="13" t="s">
        <v>30</v>
      </c>
      <c r="AX607" s="13" t="s">
        <v>69</v>
      </c>
      <c r="AY607" s="150" t="s">
        <v>122</v>
      </c>
    </row>
    <row r="608" spans="1:65" s="16" customFormat="1" ht="10.199999999999999">
      <c r="B608" s="170"/>
      <c r="D608" s="149" t="s">
        <v>135</v>
      </c>
      <c r="E608" s="171" t="s">
        <v>3</v>
      </c>
      <c r="F608" s="172" t="s">
        <v>183</v>
      </c>
      <c r="H608" s="171" t="s">
        <v>3</v>
      </c>
      <c r="L608" s="170"/>
      <c r="M608" s="173"/>
      <c r="N608" s="174"/>
      <c r="O608" s="174"/>
      <c r="P608" s="174"/>
      <c r="Q608" s="174"/>
      <c r="R608" s="174"/>
      <c r="S608" s="174"/>
      <c r="T608" s="175"/>
      <c r="AT608" s="171" t="s">
        <v>135</v>
      </c>
      <c r="AU608" s="171" t="s">
        <v>131</v>
      </c>
      <c r="AV608" s="16" t="s">
        <v>74</v>
      </c>
      <c r="AW608" s="16" t="s">
        <v>30</v>
      </c>
      <c r="AX608" s="16" t="s">
        <v>69</v>
      </c>
      <c r="AY608" s="171" t="s">
        <v>122</v>
      </c>
    </row>
    <row r="609" spans="1:65" s="13" customFormat="1" ht="10.199999999999999">
      <c r="B609" s="148"/>
      <c r="D609" s="149" t="s">
        <v>135</v>
      </c>
      <c r="E609" s="150" t="s">
        <v>3</v>
      </c>
      <c r="F609" s="151" t="s">
        <v>184</v>
      </c>
      <c r="H609" s="152">
        <v>1.8</v>
      </c>
      <c r="L609" s="148"/>
      <c r="M609" s="153"/>
      <c r="N609" s="154"/>
      <c r="O609" s="154"/>
      <c r="P609" s="154"/>
      <c r="Q609" s="154"/>
      <c r="R609" s="154"/>
      <c r="S609" s="154"/>
      <c r="T609" s="155"/>
      <c r="AT609" s="150" t="s">
        <v>135</v>
      </c>
      <c r="AU609" s="150" t="s">
        <v>131</v>
      </c>
      <c r="AV609" s="13" t="s">
        <v>131</v>
      </c>
      <c r="AW609" s="13" t="s">
        <v>30</v>
      </c>
      <c r="AX609" s="13" t="s">
        <v>69</v>
      </c>
      <c r="AY609" s="150" t="s">
        <v>122</v>
      </c>
    </row>
    <row r="610" spans="1:65" s="16" customFormat="1" ht="10.199999999999999">
      <c r="B610" s="170"/>
      <c r="D610" s="149" t="s">
        <v>135</v>
      </c>
      <c r="E610" s="171" t="s">
        <v>3</v>
      </c>
      <c r="F610" s="172" t="s">
        <v>185</v>
      </c>
      <c r="H610" s="171" t="s">
        <v>3</v>
      </c>
      <c r="L610" s="170"/>
      <c r="M610" s="173"/>
      <c r="N610" s="174"/>
      <c r="O610" s="174"/>
      <c r="P610" s="174"/>
      <c r="Q610" s="174"/>
      <c r="R610" s="174"/>
      <c r="S610" s="174"/>
      <c r="T610" s="175"/>
      <c r="AT610" s="171" t="s">
        <v>135</v>
      </c>
      <c r="AU610" s="171" t="s">
        <v>131</v>
      </c>
      <c r="AV610" s="16" t="s">
        <v>74</v>
      </c>
      <c r="AW610" s="16" t="s">
        <v>30</v>
      </c>
      <c r="AX610" s="16" t="s">
        <v>69</v>
      </c>
      <c r="AY610" s="171" t="s">
        <v>122</v>
      </c>
    </row>
    <row r="611" spans="1:65" s="13" customFormat="1" ht="10.199999999999999">
      <c r="B611" s="148"/>
      <c r="D611" s="149" t="s">
        <v>135</v>
      </c>
      <c r="E611" s="150" t="s">
        <v>3</v>
      </c>
      <c r="F611" s="151" t="s">
        <v>186</v>
      </c>
      <c r="H611" s="152">
        <v>5.484</v>
      </c>
      <c r="L611" s="148"/>
      <c r="M611" s="153"/>
      <c r="N611" s="154"/>
      <c r="O611" s="154"/>
      <c r="P611" s="154"/>
      <c r="Q611" s="154"/>
      <c r="R611" s="154"/>
      <c r="S611" s="154"/>
      <c r="T611" s="155"/>
      <c r="AT611" s="150" t="s">
        <v>135</v>
      </c>
      <c r="AU611" s="150" t="s">
        <v>131</v>
      </c>
      <c r="AV611" s="13" t="s">
        <v>131</v>
      </c>
      <c r="AW611" s="13" t="s">
        <v>30</v>
      </c>
      <c r="AX611" s="13" t="s">
        <v>69</v>
      </c>
      <c r="AY611" s="150" t="s">
        <v>122</v>
      </c>
    </row>
    <row r="612" spans="1:65" s="15" customFormat="1" ht="10.199999999999999">
      <c r="B612" s="163"/>
      <c r="D612" s="149" t="s">
        <v>135</v>
      </c>
      <c r="E612" s="164" t="s">
        <v>3</v>
      </c>
      <c r="F612" s="165" t="s">
        <v>151</v>
      </c>
      <c r="H612" s="166">
        <v>21.603999999999999</v>
      </c>
      <c r="L612" s="163"/>
      <c r="M612" s="167"/>
      <c r="N612" s="168"/>
      <c r="O612" s="168"/>
      <c r="P612" s="168"/>
      <c r="Q612" s="168"/>
      <c r="R612" s="168"/>
      <c r="S612" s="168"/>
      <c r="T612" s="169"/>
      <c r="AT612" s="164" t="s">
        <v>135</v>
      </c>
      <c r="AU612" s="164" t="s">
        <v>131</v>
      </c>
      <c r="AV612" s="15" t="s">
        <v>141</v>
      </c>
      <c r="AW612" s="15" t="s">
        <v>30</v>
      </c>
      <c r="AX612" s="15" t="s">
        <v>74</v>
      </c>
      <c r="AY612" s="164" t="s">
        <v>122</v>
      </c>
    </row>
    <row r="613" spans="1:65" s="2" customFormat="1" ht="16.5" customHeight="1">
      <c r="A613" s="31"/>
      <c r="B613" s="131"/>
      <c r="C613" s="176" t="s">
        <v>1020</v>
      </c>
      <c r="D613" s="176" t="s">
        <v>308</v>
      </c>
      <c r="E613" s="177" t="s">
        <v>1021</v>
      </c>
      <c r="F613" s="178" t="s">
        <v>1022</v>
      </c>
      <c r="G613" s="179" t="s">
        <v>128</v>
      </c>
      <c r="H613" s="180">
        <v>23.763999999999999</v>
      </c>
      <c r="I613" s="181">
        <v>602</v>
      </c>
      <c r="J613" s="181">
        <f>ROUND(I613*H613,2)</f>
        <v>14305.93</v>
      </c>
      <c r="K613" s="178" t="s">
        <v>129</v>
      </c>
      <c r="L613" s="182"/>
      <c r="M613" s="183" t="s">
        <v>3</v>
      </c>
      <c r="N613" s="184" t="s">
        <v>41</v>
      </c>
      <c r="O613" s="140">
        <v>0</v>
      </c>
      <c r="P613" s="140">
        <f>O613*H613</f>
        <v>0</v>
      </c>
      <c r="Q613" s="140">
        <v>1.29E-2</v>
      </c>
      <c r="R613" s="140">
        <f>Q613*H613</f>
        <v>0.30655559999999998</v>
      </c>
      <c r="S613" s="140">
        <v>0</v>
      </c>
      <c r="T613" s="141">
        <f>S613*H613</f>
        <v>0</v>
      </c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  <c r="AR613" s="142" t="s">
        <v>311</v>
      </c>
      <c r="AT613" s="142" t="s">
        <v>308</v>
      </c>
      <c r="AU613" s="142" t="s">
        <v>131</v>
      </c>
      <c r="AY613" s="19" t="s">
        <v>122</v>
      </c>
      <c r="BE613" s="143">
        <f>IF(N613="základní",J613,0)</f>
        <v>0</v>
      </c>
      <c r="BF613" s="143">
        <f>IF(N613="snížená",J613,0)</f>
        <v>14305.93</v>
      </c>
      <c r="BG613" s="143">
        <f>IF(N613="zákl. přenesená",J613,0)</f>
        <v>0</v>
      </c>
      <c r="BH613" s="143">
        <f>IF(N613="sníž. přenesená",J613,0)</f>
        <v>0</v>
      </c>
      <c r="BI613" s="143">
        <f>IF(N613="nulová",J613,0)</f>
        <v>0</v>
      </c>
      <c r="BJ613" s="19" t="s">
        <v>131</v>
      </c>
      <c r="BK613" s="143">
        <f>ROUND(I613*H613,2)</f>
        <v>14305.93</v>
      </c>
      <c r="BL613" s="19" t="s">
        <v>130</v>
      </c>
      <c r="BM613" s="142" t="s">
        <v>1023</v>
      </c>
    </row>
    <row r="614" spans="1:65" s="13" customFormat="1" ht="10.199999999999999">
      <c r="B614" s="148"/>
      <c r="D614" s="149" t="s">
        <v>135</v>
      </c>
      <c r="E614" s="150" t="s">
        <v>3</v>
      </c>
      <c r="F614" s="151" t="s">
        <v>1024</v>
      </c>
      <c r="H614" s="152">
        <v>23.763999999999999</v>
      </c>
      <c r="L614" s="148"/>
      <c r="M614" s="153"/>
      <c r="N614" s="154"/>
      <c r="O614" s="154"/>
      <c r="P614" s="154"/>
      <c r="Q614" s="154"/>
      <c r="R614" s="154"/>
      <c r="S614" s="154"/>
      <c r="T614" s="155"/>
      <c r="AT614" s="150" t="s">
        <v>135</v>
      </c>
      <c r="AU614" s="150" t="s">
        <v>131</v>
      </c>
      <c r="AV614" s="13" t="s">
        <v>131</v>
      </c>
      <c r="AW614" s="13" t="s">
        <v>30</v>
      </c>
      <c r="AX614" s="13" t="s">
        <v>69</v>
      </c>
      <c r="AY614" s="150" t="s">
        <v>122</v>
      </c>
    </row>
    <row r="615" spans="1:65" s="15" customFormat="1" ht="10.199999999999999">
      <c r="B615" s="163"/>
      <c r="D615" s="149" t="s">
        <v>135</v>
      </c>
      <c r="E615" s="164" t="s">
        <v>3</v>
      </c>
      <c r="F615" s="165" t="s">
        <v>151</v>
      </c>
      <c r="H615" s="166">
        <v>23.763999999999999</v>
      </c>
      <c r="L615" s="163"/>
      <c r="M615" s="167"/>
      <c r="N615" s="168"/>
      <c r="O615" s="168"/>
      <c r="P615" s="168"/>
      <c r="Q615" s="168"/>
      <c r="R615" s="168"/>
      <c r="S615" s="168"/>
      <c r="T615" s="169"/>
      <c r="AT615" s="164" t="s">
        <v>135</v>
      </c>
      <c r="AU615" s="164" t="s">
        <v>131</v>
      </c>
      <c r="AV615" s="15" t="s">
        <v>141</v>
      </c>
      <c r="AW615" s="15" t="s">
        <v>30</v>
      </c>
      <c r="AX615" s="15" t="s">
        <v>74</v>
      </c>
      <c r="AY615" s="164" t="s">
        <v>122</v>
      </c>
    </row>
    <row r="616" spans="1:65" s="2" customFormat="1" ht="21.75" customHeight="1">
      <c r="A616" s="31"/>
      <c r="B616" s="131"/>
      <c r="C616" s="132" t="s">
        <v>1025</v>
      </c>
      <c r="D616" s="132" t="s">
        <v>125</v>
      </c>
      <c r="E616" s="133" t="s">
        <v>1026</v>
      </c>
      <c r="F616" s="134" t="s">
        <v>1027</v>
      </c>
      <c r="G616" s="135" t="s">
        <v>128</v>
      </c>
      <c r="H616" s="136">
        <v>21.603999999999999</v>
      </c>
      <c r="I616" s="137">
        <v>82.7</v>
      </c>
      <c r="J616" s="137">
        <f>ROUND(I616*H616,2)</f>
        <v>1786.65</v>
      </c>
      <c r="K616" s="134" t="s">
        <v>129</v>
      </c>
      <c r="L616" s="32"/>
      <c r="M616" s="138" t="s">
        <v>3</v>
      </c>
      <c r="N616" s="139" t="s">
        <v>41</v>
      </c>
      <c r="O616" s="140">
        <v>0.13</v>
      </c>
      <c r="P616" s="140">
        <f>O616*H616</f>
        <v>2.8085200000000001</v>
      </c>
      <c r="Q616" s="140">
        <v>0</v>
      </c>
      <c r="R616" s="140">
        <f>Q616*H616</f>
        <v>0</v>
      </c>
      <c r="S616" s="140">
        <v>0</v>
      </c>
      <c r="T616" s="141">
        <f>S616*H616</f>
        <v>0</v>
      </c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R616" s="142" t="s">
        <v>130</v>
      </c>
      <c r="AT616" s="142" t="s">
        <v>125</v>
      </c>
      <c r="AU616" s="142" t="s">
        <v>131</v>
      </c>
      <c r="AY616" s="19" t="s">
        <v>122</v>
      </c>
      <c r="BE616" s="143">
        <f>IF(N616="základní",J616,0)</f>
        <v>0</v>
      </c>
      <c r="BF616" s="143">
        <f>IF(N616="snížená",J616,0)</f>
        <v>1786.65</v>
      </c>
      <c r="BG616" s="143">
        <f>IF(N616="zákl. přenesená",J616,0)</f>
        <v>0</v>
      </c>
      <c r="BH616" s="143">
        <f>IF(N616="sníž. přenesená",J616,0)</f>
        <v>0</v>
      </c>
      <c r="BI616" s="143">
        <f>IF(N616="nulová",J616,0)</f>
        <v>0</v>
      </c>
      <c r="BJ616" s="19" t="s">
        <v>131</v>
      </c>
      <c r="BK616" s="143">
        <f>ROUND(I616*H616,2)</f>
        <v>1786.65</v>
      </c>
      <c r="BL616" s="19" t="s">
        <v>130</v>
      </c>
      <c r="BM616" s="142" t="s">
        <v>1028</v>
      </c>
    </row>
    <row r="617" spans="1:65" s="2" customFormat="1" ht="10.199999999999999">
      <c r="A617" s="31"/>
      <c r="B617" s="32"/>
      <c r="C617" s="31"/>
      <c r="D617" s="144" t="s">
        <v>133</v>
      </c>
      <c r="E617" s="31"/>
      <c r="F617" s="145" t="s">
        <v>1029</v>
      </c>
      <c r="G617" s="31"/>
      <c r="H617" s="31"/>
      <c r="I617" s="31"/>
      <c r="J617" s="31"/>
      <c r="K617" s="31"/>
      <c r="L617" s="32"/>
      <c r="M617" s="146"/>
      <c r="N617" s="147"/>
      <c r="O617" s="52"/>
      <c r="P617" s="52"/>
      <c r="Q617" s="52"/>
      <c r="R617" s="52"/>
      <c r="S617" s="52"/>
      <c r="T617" s="53"/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T617" s="19" t="s">
        <v>133</v>
      </c>
      <c r="AU617" s="19" t="s">
        <v>131</v>
      </c>
    </row>
    <row r="618" spans="1:65" s="2" customFormat="1" ht="21.75" customHeight="1">
      <c r="A618" s="31"/>
      <c r="B618" s="131"/>
      <c r="C618" s="132" t="s">
        <v>1030</v>
      </c>
      <c r="D618" s="132" t="s">
        <v>125</v>
      </c>
      <c r="E618" s="133" t="s">
        <v>1031</v>
      </c>
      <c r="F618" s="134" t="s">
        <v>1032</v>
      </c>
      <c r="G618" s="135" t="s">
        <v>128</v>
      </c>
      <c r="H618" s="136">
        <v>21.603999999999999</v>
      </c>
      <c r="I618" s="137">
        <v>391</v>
      </c>
      <c r="J618" s="137">
        <f>ROUND(I618*H618,2)</f>
        <v>8447.16</v>
      </c>
      <c r="K618" s="134" t="s">
        <v>129</v>
      </c>
      <c r="L618" s="32"/>
      <c r="M618" s="138" t="s">
        <v>3</v>
      </c>
      <c r="N618" s="139" t="s">
        <v>41</v>
      </c>
      <c r="O618" s="140">
        <v>0.61499999999999999</v>
      </c>
      <c r="P618" s="140">
        <f>O618*H618</f>
        <v>13.28646</v>
      </c>
      <c r="Q618" s="140">
        <v>0</v>
      </c>
      <c r="R618" s="140">
        <f>Q618*H618</f>
        <v>0</v>
      </c>
      <c r="S618" s="140">
        <v>0</v>
      </c>
      <c r="T618" s="141">
        <f>S618*H618</f>
        <v>0</v>
      </c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  <c r="AR618" s="142" t="s">
        <v>130</v>
      </c>
      <c r="AT618" s="142" t="s">
        <v>125</v>
      </c>
      <c r="AU618" s="142" t="s">
        <v>131</v>
      </c>
      <c r="AY618" s="19" t="s">
        <v>122</v>
      </c>
      <c r="BE618" s="143">
        <f>IF(N618="základní",J618,0)</f>
        <v>0</v>
      </c>
      <c r="BF618" s="143">
        <f>IF(N618="snížená",J618,0)</f>
        <v>8447.16</v>
      </c>
      <c r="BG618" s="143">
        <f>IF(N618="zákl. přenesená",J618,0)</f>
        <v>0</v>
      </c>
      <c r="BH618" s="143">
        <f>IF(N618="sníž. přenesená",J618,0)</f>
        <v>0</v>
      </c>
      <c r="BI618" s="143">
        <f>IF(N618="nulová",J618,0)</f>
        <v>0</v>
      </c>
      <c r="BJ618" s="19" t="s">
        <v>131</v>
      </c>
      <c r="BK618" s="143">
        <f>ROUND(I618*H618,2)</f>
        <v>8447.16</v>
      </c>
      <c r="BL618" s="19" t="s">
        <v>130</v>
      </c>
      <c r="BM618" s="142" t="s">
        <v>1033</v>
      </c>
    </row>
    <row r="619" spans="1:65" s="2" customFormat="1" ht="10.199999999999999">
      <c r="A619" s="31"/>
      <c r="B619" s="32"/>
      <c r="C619" s="31"/>
      <c r="D619" s="144" t="s">
        <v>133</v>
      </c>
      <c r="E619" s="31"/>
      <c r="F619" s="145" t="s">
        <v>1034</v>
      </c>
      <c r="G619" s="31"/>
      <c r="H619" s="31"/>
      <c r="I619" s="31"/>
      <c r="J619" s="31"/>
      <c r="K619" s="31"/>
      <c r="L619" s="32"/>
      <c r="M619" s="146"/>
      <c r="N619" s="147"/>
      <c r="O619" s="52"/>
      <c r="P619" s="52"/>
      <c r="Q619" s="52"/>
      <c r="R619" s="52"/>
      <c r="S619" s="52"/>
      <c r="T619" s="53"/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T619" s="19" t="s">
        <v>133</v>
      </c>
      <c r="AU619" s="19" t="s">
        <v>131</v>
      </c>
    </row>
    <row r="620" spans="1:65" s="2" customFormat="1" ht="16.5" customHeight="1">
      <c r="A620" s="31"/>
      <c r="B620" s="131"/>
      <c r="C620" s="132" t="s">
        <v>1035</v>
      </c>
      <c r="D620" s="132" t="s">
        <v>125</v>
      </c>
      <c r="E620" s="133" t="s">
        <v>1036</v>
      </c>
      <c r="F620" s="134" t="s">
        <v>1037</v>
      </c>
      <c r="G620" s="135" t="s">
        <v>169</v>
      </c>
      <c r="H620" s="136">
        <v>23.1</v>
      </c>
      <c r="I620" s="137">
        <v>190</v>
      </c>
      <c r="J620" s="137">
        <f>ROUND(I620*H620,2)</f>
        <v>4389</v>
      </c>
      <c r="K620" s="134" t="s">
        <v>129</v>
      </c>
      <c r="L620" s="32"/>
      <c r="M620" s="138" t="s">
        <v>3</v>
      </c>
      <c r="N620" s="139" t="s">
        <v>41</v>
      </c>
      <c r="O620" s="140">
        <v>0.248</v>
      </c>
      <c r="P620" s="140">
        <f>O620*H620</f>
        <v>5.7288000000000006</v>
      </c>
      <c r="Q620" s="140">
        <v>5.5000000000000003E-4</v>
      </c>
      <c r="R620" s="140">
        <f>Q620*H620</f>
        <v>1.2705000000000001E-2</v>
      </c>
      <c r="S620" s="140">
        <v>0</v>
      </c>
      <c r="T620" s="141">
        <f>S620*H620</f>
        <v>0</v>
      </c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R620" s="142" t="s">
        <v>130</v>
      </c>
      <c r="AT620" s="142" t="s">
        <v>125</v>
      </c>
      <c r="AU620" s="142" t="s">
        <v>131</v>
      </c>
      <c r="AY620" s="19" t="s">
        <v>122</v>
      </c>
      <c r="BE620" s="143">
        <f>IF(N620="základní",J620,0)</f>
        <v>0</v>
      </c>
      <c r="BF620" s="143">
        <f>IF(N620="snížená",J620,0)</f>
        <v>4389</v>
      </c>
      <c r="BG620" s="143">
        <f>IF(N620="zákl. přenesená",J620,0)</f>
        <v>0</v>
      </c>
      <c r="BH620" s="143">
        <f>IF(N620="sníž. přenesená",J620,0)</f>
        <v>0</v>
      </c>
      <c r="BI620" s="143">
        <f>IF(N620="nulová",J620,0)</f>
        <v>0</v>
      </c>
      <c r="BJ620" s="19" t="s">
        <v>131</v>
      </c>
      <c r="BK620" s="143">
        <f>ROUND(I620*H620,2)</f>
        <v>4389</v>
      </c>
      <c r="BL620" s="19" t="s">
        <v>130</v>
      </c>
      <c r="BM620" s="142" t="s">
        <v>1038</v>
      </c>
    </row>
    <row r="621" spans="1:65" s="2" customFormat="1" ht="10.199999999999999">
      <c r="A621" s="31"/>
      <c r="B621" s="32"/>
      <c r="C621" s="31"/>
      <c r="D621" s="144" t="s">
        <v>133</v>
      </c>
      <c r="E621" s="31"/>
      <c r="F621" s="145" t="s">
        <v>1039</v>
      </c>
      <c r="G621" s="31"/>
      <c r="H621" s="31"/>
      <c r="I621" s="31"/>
      <c r="J621" s="31"/>
      <c r="K621" s="31"/>
      <c r="L621" s="32"/>
      <c r="M621" s="146"/>
      <c r="N621" s="147"/>
      <c r="O621" s="52"/>
      <c r="P621" s="52"/>
      <c r="Q621" s="52"/>
      <c r="R621" s="52"/>
      <c r="S621" s="52"/>
      <c r="T621" s="53"/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T621" s="19" t="s">
        <v>133</v>
      </c>
      <c r="AU621" s="19" t="s">
        <v>131</v>
      </c>
    </row>
    <row r="622" spans="1:65" s="13" customFormat="1" ht="10.199999999999999">
      <c r="B622" s="148"/>
      <c r="D622" s="149" t="s">
        <v>135</v>
      </c>
      <c r="E622" s="150" t="s">
        <v>3</v>
      </c>
      <c r="F622" s="151" t="s">
        <v>1040</v>
      </c>
      <c r="H622" s="152">
        <v>23.1</v>
      </c>
      <c r="L622" s="148"/>
      <c r="M622" s="153"/>
      <c r="N622" s="154"/>
      <c r="O622" s="154"/>
      <c r="P622" s="154"/>
      <c r="Q622" s="154"/>
      <c r="R622" s="154"/>
      <c r="S622" s="154"/>
      <c r="T622" s="155"/>
      <c r="AT622" s="150" t="s">
        <v>135</v>
      </c>
      <c r="AU622" s="150" t="s">
        <v>131</v>
      </c>
      <c r="AV622" s="13" t="s">
        <v>131</v>
      </c>
      <c r="AW622" s="13" t="s">
        <v>30</v>
      </c>
      <c r="AX622" s="13" t="s">
        <v>74</v>
      </c>
      <c r="AY622" s="150" t="s">
        <v>122</v>
      </c>
    </row>
    <row r="623" spans="1:65" s="2" customFormat="1" ht="16.5" customHeight="1">
      <c r="A623" s="31"/>
      <c r="B623" s="131"/>
      <c r="C623" s="132" t="s">
        <v>1041</v>
      </c>
      <c r="D623" s="132" t="s">
        <v>125</v>
      </c>
      <c r="E623" s="133" t="s">
        <v>1042</v>
      </c>
      <c r="F623" s="134" t="s">
        <v>1043</v>
      </c>
      <c r="G623" s="135" t="s">
        <v>169</v>
      </c>
      <c r="H623" s="136">
        <v>12.016</v>
      </c>
      <c r="I623" s="137">
        <v>133</v>
      </c>
      <c r="J623" s="137">
        <f>ROUND(I623*H623,2)</f>
        <v>1598.13</v>
      </c>
      <c r="K623" s="134" t="s">
        <v>129</v>
      </c>
      <c r="L623" s="32"/>
      <c r="M623" s="138" t="s">
        <v>3</v>
      </c>
      <c r="N623" s="139" t="s">
        <v>41</v>
      </c>
      <c r="O623" s="140">
        <v>0.16</v>
      </c>
      <c r="P623" s="140">
        <f>O623*H623</f>
        <v>1.92256</v>
      </c>
      <c r="Q623" s="140">
        <v>5.0000000000000001E-4</v>
      </c>
      <c r="R623" s="140">
        <f>Q623*H623</f>
        <v>6.0080000000000003E-3</v>
      </c>
      <c r="S623" s="140">
        <v>0</v>
      </c>
      <c r="T623" s="141">
        <f>S623*H623</f>
        <v>0</v>
      </c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  <c r="AR623" s="142" t="s">
        <v>130</v>
      </c>
      <c r="AT623" s="142" t="s">
        <v>125</v>
      </c>
      <c r="AU623" s="142" t="s">
        <v>131</v>
      </c>
      <c r="AY623" s="19" t="s">
        <v>122</v>
      </c>
      <c r="BE623" s="143">
        <f>IF(N623="základní",J623,0)</f>
        <v>0</v>
      </c>
      <c r="BF623" s="143">
        <f>IF(N623="snížená",J623,0)</f>
        <v>1598.13</v>
      </c>
      <c r="BG623" s="143">
        <f>IF(N623="zákl. přenesená",J623,0)</f>
        <v>0</v>
      </c>
      <c r="BH623" s="143">
        <f>IF(N623="sníž. přenesená",J623,0)</f>
        <v>0</v>
      </c>
      <c r="BI623" s="143">
        <f>IF(N623="nulová",J623,0)</f>
        <v>0</v>
      </c>
      <c r="BJ623" s="19" t="s">
        <v>131</v>
      </c>
      <c r="BK623" s="143">
        <f>ROUND(I623*H623,2)</f>
        <v>1598.13</v>
      </c>
      <c r="BL623" s="19" t="s">
        <v>130</v>
      </c>
      <c r="BM623" s="142" t="s">
        <v>1044</v>
      </c>
    </row>
    <row r="624" spans="1:65" s="2" customFormat="1" ht="10.199999999999999">
      <c r="A624" s="31"/>
      <c r="B624" s="32"/>
      <c r="C624" s="31"/>
      <c r="D624" s="144" t="s">
        <v>133</v>
      </c>
      <c r="E624" s="31"/>
      <c r="F624" s="145" t="s">
        <v>1045</v>
      </c>
      <c r="G624" s="31"/>
      <c r="H624" s="31"/>
      <c r="I624" s="31"/>
      <c r="J624" s="31"/>
      <c r="K624" s="31"/>
      <c r="L624" s="32"/>
      <c r="M624" s="146"/>
      <c r="N624" s="147"/>
      <c r="O624" s="52"/>
      <c r="P624" s="52"/>
      <c r="Q624" s="52"/>
      <c r="R624" s="52"/>
      <c r="S624" s="52"/>
      <c r="T624" s="53"/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T624" s="19" t="s">
        <v>133</v>
      </c>
      <c r="AU624" s="19" t="s">
        <v>131</v>
      </c>
    </row>
    <row r="625" spans="1:65" s="13" customFormat="1" ht="10.199999999999999">
      <c r="B625" s="148"/>
      <c r="D625" s="149" t="s">
        <v>135</v>
      </c>
      <c r="E625" s="150" t="s">
        <v>3</v>
      </c>
      <c r="F625" s="151" t="s">
        <v>1046</v>
      </c>
      <c r="H625" s="152">
        <v>12.016</v>
      </c>
      <c r="L625" s="148"/>
      <c r="M625" s="153"/>
      <c r="N625" s="154"/>
      <c r="O625" s="154"/>
      <c r="P625" s="154"/>
      <c r="Q625" s="154"/>
      <c r="R625" s="154"/>
      <c r="S625" s="154"/>
      <c r="T625" s="155"/>
      <c r="AT625" s="150" t="s">
        <v>135</v>
      </c>
      <c r="AU625" s="150" t="s">
        <v>131</v>
      </c>
      <c r="AV625" s="13" t="s">
        <v>131</v>
      </c>
      <c r="AW625" s="13" t="s">
        <v>30</v>
      </c>
      <c r="AX625" s="13" t="s">
        <v>74</v>
      </c>
      <c r="AY625" s="150" t="s">
        <v>122</v>
      </c>
    </row>
    <row r="626" spans="1:65" s="2" customFormat="1" ht="24.15" customHeight="1">
      <c r="A626" s="31"/>
      <c r="B626" s="131"/>
      <c r="C626" s="132" t="s">
        <v>1047</v>
      </c>
      <c r="D626" s="132" t="s">
        <v>125</v>
      </c>
      <c r="E626" s="133" t="s">
        <v>1048</v>
      </c>
      <c r="F626" s="134" t="s">
        <v>1049</v>
      </c>
      <c r="G626" s="135" t="s">
        <v>316</v>
      </c>
      <c r="H626" s="136">
        <v>488.64400000000001</v>
      </c>
      <c r="I626" s="137">
        <v>3.54</v>
      </c>
      <c r="J626" s="137">
        <f>ROUND(I626*H626,2)</f>
        <v>1729.8</v>
      </c>
      <c r="K626" s="134" t="s">
        <v>129</v>
      </c>
      <c r="L626" s="32"/>
      <c r="M626" s="138" t="s">
        <v>3</v>
      </c>
      <c r="N626" s="139" t="s">
        <v>41</v>
      </c>
      <c r="O626" s="140">
        <v>0</v>
      </c>
      <c r="P626" s="140">
        <f>O626*H626</f>
        <v>0</v>
      </c>
      <c r="Q626" s="140">
        <v>0</v>
      </c>
      <c r="R626" s="140">
        <f>Q626*H626</f>
        <v>0</v>
      </c>
      <c r="S626" s="140">
        <v>0</v>
      </c>
      <c r="T626" s="141">
        <f>S626*H626</f>
        <v>0</v>
      </c>
      <c r="U626" s="31"/>
      <c r="V626" s="31"/>
      <c r="W626" s="31"/>
      <c r="X626" s="31"/>
      <c r="Y626" s="31"/>
      <c r="Z626" s="31"/>
      <c r="AA626" s="31"/>
      <c r="AB626" s="31"/>
      <c r="AC626" s="31"/>
      <c r="AD626" s="31"/>
      <c r="AE626" s="31"/>
      <c r="AR626" s="142" t="s">
        <v>130</v>
      </c>
      <c r="AT626" s="142" t="s">
        <v>125</v>
      </c>
      <c r="AU626" s="142" t="s">
        <v>131</v>
      </c>
      <c r="AY626" s="19" t="s">
        <v>122</v>
      </c>
      <c r="BE626" s="143">
        <f>IF(N626="základní",J626,0)</f>
        <v>0</v>
      </c>
      <c r="BF626" s="143">
        <f>IF(N626="snížená",J626,0)</f>
        <v>1729.8</v>
      </c>
      <c r="BG626" s="143">
        <f>IF(N626="zákl. přenesená",J626,0)</f>
        <v>0</v>
      </c>
      <c r="BH626" s="143">
        <f>IF(N626="sníž. přenesená",J626,0)</f>
        <v>0</v>
      </c>
      <c r="BI626" s="143">
        <f>IF(N626="nulová",J626,0)</f>
        <v>0</v>
      </c>
      <c r="BJ626" s="19" t="s">
        <v>131</v>
      </c>
      <c r="BK626" s="143">
        <f>ROUND(I626*H626,2)</f>
        <v>1729.8</v>
      </c>
      <c r="BL626" s="19" t="s">
        <v>130</v>
      </c>
      <c r="BM626" s="142" t="s">
        <v>1050</v>
      </c>
    </row>
    <row r="627" spans="1:65" s="2" customFormat="1" ht="10.199999999999999">
      <c r="A627" s="31"/>
      <c r="B627" s="32"/>
      <c r="C627" s="31"/>
      <c r="D627" s="144" t="s">
        <v>133</v>
      </c>
      <c r="E627" s="31"/>
      <c r="F627" s="145" t="s">
        <v>1051</v>
      </c>
      <c r="G627" s="31"/>
      <c r="H627" s="31"/>
      <c r="I627" s="31"/>
      <c r="J627" s="31"/>
      <c r="K627" s="31"/>
      <c r="L627" s="32"/>
      <c r="M627" s="146"/>
      <c r="N627" s="147"/>
      <c r="O627" s="52"/>
      <c r="P627" s="52"/>
      <c r="Q627" s="52"/>
      <c r="R627" s="52"/>
      <c r="S627" s="52"/>
      <c r="T627" s="53"/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T627" s="19" t="s">
        <v>133</v>
      </c>
      <c r="AU627" s="19" t="s">
        <v>131</v>
      </c>
    </row>
    <row r="628" spans="1:65" s="12" customFormat="1" ht="22.8" customHeight="1">
      <c r="B628" s="119"/>
      <c r="D628" s="120" t="s">
        <v>68</v>
      </c>
      <c r="E628" s="129" t="s">
        <v>1052</v>
      </c>
      <c r="F628" s="129" t="s">
        <v>1053</v>
      </c>
      <c r="J628" s="130">
        <f>BK628</f>
        <v>20889.399999999998</v>
      </c>
      <c r="L628" s="119"/>
      <c r="M628" s="123"/>
      <c r="N628" s="124"/>
      <c r="O628" s="124"/>
      <c r="P628" s="125">
        <f>SUM(P629:P653)</f>
        <v>33.211210999999999</v>
      </c>
      <c r="Q628" s="124"/>
      <c r="R628" s="125">
        <f>SUM(R629:R653)</f>
        <v>2.0548209999999997E-2</v>
      </c>
      <c r="S628" s="124"/>
      <c r="T628" s="126">
        <f>SUM(T629:T653)</f>
        <v>0</v>
      </c>
      <c r="AR628" s="120" t="s">
        <v>131</v>
      </c>
      <c r="AT628" s="127" t="s">
        <v>68</v>
      </c>
      <c r="AU628" s="127" t="s">
        <v>74</v>
      </c>
      <c r="AY628" s="120" t="s">
        <v>122</v>
      </c>
      <c r="BK628" s="128">
        <f>SUM(BK629:BK653)</f>
        <v>20889.399999999998</v>
      </c>
    </row>
    <row r="629" spans="1:65" s="2" customFormat="1" ht="16.5" customHeight="1">
      <c r="A629" s="31"/>
      <c r="B629" s="131"/>
      <c r="C629" s="132" t="s">
        <v>1054</v>
      </c>
      <c r="D629" s="132" t="s">
        <v>125</v>
      </c>
      <c r="E629" s="133" t="s">
        <v>1055</v>
      </c>
      <c r="F629" s="134" t="s">
        <v>1056</v>
      </c>
      <c r="G629" s="135" t="s">
        <v>128</v>
      </c>
      <c r="H629" s="136">
        <v>12.13</v>
      </c>
      <c r="I629" s="137">
        <v>17.5</v>
      </c>
      <c r="J629" s="137">
        <f>ROUND(I629*H629,2)</f>
        <v>212.28</v>
      </c>
      <c r="K629" s="134" t="s">
        <v>129</v>
      </c>
      <c r="L629" s="32"/>
      <c r="M629" s="138" t="s">
        <v>3</v>
      </c>
      <c r="N629" s="139" t="s">
        <v>41</v>
      </c>
      <c r="O629" s="140">
        <v>3.6999999999999998E-2</v>
      </c>
      <c r="P629" s="140">
        <f>O629*H629</f>
        <v>0.44880999999999999</v>
      </c>
      <c r="Q629" s="140">
        <v>0</v>
      </c>
      <c r="R629" s="140">
        <f>Q629*H629</f>
        <v>0</v>
      </c>
      <c r="S629" s="140">
        <v>0</v>
      </c>
      <c r="T629" s="141">
        <f>S629*H629</f>
        <v>0</v>
      </c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R629" s="142" t="s">
        <v>130</v>
      </c>
      <c r="AT629" s="142" t="s">
        <v>125</v>
      </c>
      <c r="AU629" s="142" t="s">
        <v>131</v>
      </c>
      <c r="AY629" s="19" t="s">
        <v>122</v>
      </c>
      <c r="BE629" s="143">
        <f>IF(N629="základní",J629,0)</f>
        <v>0</v>
      </c>
      <c r="BF629" s="143">
        <f>IF(N629="snížená",J629,0)</f>
        <v>212.28</v>
      </c>
      <c r="BG629" s="143">
        <f>IF(N629="zákl. přenesená",J629,0)</f>
        <v>0</v>
      </c>
      <c r="BH629" s="143">
        <f>IF(N629="sníž. přenesená",J629,0)</f>
        <v>0</v>
      </c>
      <c r="BI629" s="143">
        <f>IF(N629="nulová",J629,0)</f>
        <v>0</v>
      </c>
      <c r="BJ629" s="19" t="s">
        <v>131</v>
      </c>
      <c r="BK629" s="143">
        <f>ROUND(I629*H629,2)</f>
        <v>212.28</v>
      </c>
      <c r="BL629" s="19" t="s">
        <v>130</v>
      </c>
      <c r="BM629" s="142" t="s">
        <v>1057</v>
      </c>
    </row>
    <row r="630" spans="1:65" s="2" customFormat="1" ht="10.199999999999999">
      <c r="A630" s="31"/>
      <c r="B630" s="32"/>
      <c r="C630" s="31"/>
      <c r="D630" s="144" t="s">
        <v>133</v>
      </c>
      <c r="E630" s="31"/>
      <c r="F630" s="145" t="s">
        <v>1058</v>
      </c>
      <c r="G630" s="31"/>
      <c r="H630" s="31"/>
      <c r="I630" s="31"/>
      <c r="J630" s="31"/>
      <c r="K630" s="31"/>
      <c r="L630" s="32"/>
      <c r="M630" s="146"/>
      <c r="N630" s="147"/>
      <c r="O630" s="52"/>
      <c r="P630" s="52"/>
      <c r="Q630" s="52"/>
      <c r="R630" s="52"/>
      <c r="S630" s="52"/>
      <c r="T630" s="53"/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T630" s="19" t="s">
        <v>133</v>
      </c>
      <c r="AU630" s="19" t="s">
        <v>131</v>
      </c>
    </row>
    <row r="631" spans="1:65" s="13" customFormat="1" ht="10.199999999999999">
      <c r="B631" s="148"/>
      <c r="D631" s="149" t="s">
        <v>135</v>
      </c>
      <c r="E631" s="150" t="s">
        <v>3</v>
      </c>
      <c r="F631" s="151" t="s">
        <v>1059</v>
      </c>
      <c r="H631" s="152">
        <v>12.13</v>
      </c>
      <c r="L631" s="148"/>
      <c r="M631" s="153"/>
      <c r="N631" s="154"/>
      <c r="O631" s="154"/>
      <c r="P631" s="154"/>
      <c r="Q631" s="154"/>
      <c r="R631" s="154"/>
      <c r="S631" s="154"/>
      <c r="T631" s="155"/>
      <c r="AT631" s="150" t="s">
        <v>135</v>
      </c>
      <c r="AU631" s="150" t="s">
        <v>131</v>
      </c>
      <c r="AV631" s="13" t="s">
        <v>131</v>
      </c>
      <c r="AW631" s="13" t="s">
        <v>30</v>
      </c>
      <c r="AX631" s="13" t="s">
        <v>74</v>
      </c>
      <c r="AY631" s="150" t="s">
        <v>122</v>
      </c>
    </row>
    <row r="632" spans="1:65" s="2" customFormat="1" ht="16.5" customHeight="1">
      <c r="A632" s="31"/>
      <c r="B632" s="131"/>
      <c r="C632" s="176" t="s">
        <v>1060</v>
      </c>
      <c r="D632" s="176" t="s">
        <v>308</v>
      </c>
      <c r="E632" s="177" t="s">
        <v>1061</v>
      </c>
      <c r="F632" s="178" t="s">
        <v>1062</v>
      </c>
      <c r="G632" s="179" t="s">
        <v>128</v>
      </c>
      <c r="H632" s="180">
        <v>12.13</v>
      </c>
      <c r="I632" s="181">
        <v>4.63</v>
      </c>
      <c r="J632" s="181">
        <f>ROUND(I632*H632,2)</f>
        <v>56.16</v>
      </c>
      <c r="K632" s="178" t="s">
        <v>129</v>
      </c>
      <c r="L632" s="182"/>
      <c r="M632" s="183" t="s">
        <v>3</v>
      </c>
      <c r="N632" s="184" t="s">
        <v>41</v>
      </c>
      <c r="O632" s="140">
        <v>0</v>
      </c>
      <c r="P632" s="140">
        <f>O632*H632</f>
        <v>0</v>
      </c>
      <c r="Q632" s="140">
        <v>5.0000000000000002E-5</v>
      </c>
      <c r="R632" s="140">
        <f>Q632*H632</f>
        <v>6.0650000000000005E-4</v>
      </c>
      <c r="S632" s="140">
        <v>0</v>
      </c>
      <c r="T632" s="141">
        <f>S632*H632</f>
        <v>0</v>
      </c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  <c r="AR632" s="142" t="s">
        <v>311</v>
      </c>
      <c r="AT632" s="142" t="s">
        <v>308</v>
      </c>
      <c r="AU632" s="142" t="s">
        <v>131</v>
      </c>
      <c r="AY632" s="19" t="s">
        <v>122</v>
      </c>
      <c r="BE632" s="143">
        <f>IF(N632="základní",J632,0)</f>
        <v>0</v>
      </c>
      <c r="BF632" s="143">
        <f>IF(N632="snížená",J632,0)</f>
        <v>56.16</v>
      </c>
      <c r="BG632" s="143">
        <f>IF(N632="zákl. přenesená",J632,0)</f>
        <v>0</v>
      </c>
      <c r="BH632" s="143">
        <f>IF(N632="sníž. přenesená",J632,0)</f>
        <v>0</v>
      </c>
      <c r="BI632" s="143">
        <f>IF(N632="nulová",J632,0)</f>
        <v>0</v>
      </c>
      <c r="BJ632" s="19" t="s">
        <v>131</v>
      </c>
      <c r="BK632" s="143">
        <f>ROUND(I632*H632,2)</f>
        <v>56.16</v>
      </c>
      <c r="BL632" s="19" t="s">
        <v>130</v>
      </c>
      <c r="BM632" s="142" t="s">
        <v>1063</v>
      </c>
    </row>
    <row r="633" spans="1:65" s="2" customFormat="1" ht="24.15" customHeight="1">
      <c r="A633" s="31"/>
      <c r="B633" s="131"/>
      <c r="C633" s="132" t="s">
        <v>1064</v>
      </c>
      <c r="D633" s="132" t="s">
        <v>125</v>
      </c>
      <c r="E633" s="133" t="s">
        <v>1065</v>
      </c>
      <c r="F633" s="134" t="s">
        <v>1066</v>
      </c>
      <c r="G633" s="135" t="s">
        <v>128</v>
      </c>
      <c r="H633" s="136">
        <v>20</v>
      </c>
      <c r="I633" s="137">
        <v>60.9</v>
      </c>
      <c r="J633" s="137">
        <f>ROUND(I633*H633,2)</f>
        <v>1218</v>
      </c>
      <c r="K633" s="134" t="s">
        <v>129</v>
      </c>
      <c r="L633" s="32"/>
      <c r="M633" s="138" t="s">
        <v>3</v>
      </c>
      <c r="N633" s="139" t="s">
        <v>41</v>
      </c>
      <c r="O633" s="140">
        <v>0.11600000000000001</v>
      </c>
      <c r="P633" s="140">
        <f>O633*H633</f>
        <v>2.3200000000000003</v>
      </c>
      <c r="Q633" s="140">
        <v>2.0000000000000002E-5</v>
      </c>
      <c r="R633" s="140">
        <f>Q633*H633</f>
        <v>4.0000000000000002E-4</v>
      </c>
      <c r="S633" s="140">
        <v>0</v>
      </c>
      <c r="T633" s="141">
        <f>S633*H633</f>
        <v>0</v>
      </c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R633" s="142" t="s">
        <v>130</v>
      </c>
      <c r="AT633" s="142" t="s">
        <v>125</v>
      </c>
      <c r="AU633" s="142" t="s">
        <v>131</v>
      </c>
      <c r="AY633" s="19" t="s">
        <v>122</v>
      </c>
      <c r="BE633" s="143">
        <f>IF(N633="základní",J633,0)</f>
        <v>0</v>
      </c>
      <c r="BF633" s="143">
        <f>IF(N633="snížená",J633,0)</f>
        <v>1218</v>
      </c>
      <c r="BG633" s="143">
        <f>IF(N633="zákl. přenesená",J633,0)</f>
        <v>0</v>
      </c>
      <c r="BH633" s="143">
        <f>IF(N633="sníž. přenesená",J633,0)</f>
        <v>0</v>
      </c>
      <c r="BI633" s="143">
        <f>IF(N633="nulová",J633,0)</f>
        <v>0</v>
      </c>
      <c r="BJ633" s="19" t="s">
        <v>131</v>
      </c>
      <c r="BK633" s="143">
        <f>ROUND(I633*H633,2)</f>
        <v>1218</v>
      </c>
      <c r="BL633" s="19" t="s">
        <v>130</v>
      </c>
      <c r="BM633" s="142" t="s">
        <v>1067</v>
      </c>
    </row>
    <row r="634" spans="1:65" s="2" customFormat="1" ht="10.199999999999999">
      <c r="A634" s="31"/>
      <c r="B634" s="32"/>
      <c r="C634" s="31"/>
      <c r="D634" s="144" t="s">
        <v>133</v>
      </c>
      <c r="E634" s="31"/>
      <c r="F634" s="145" t="s">
        <v>1068</v>
      </c>
      <c r="G634" s="31"/>
      <c r="H634" s="31"/>
      <c r="I634" s="31"/>
      <c r="J634" s="31"/>
      <c r="K634" s="31"/>
      <c r="L634" s="32"/>
      <c r="M634" s="146"/>
      <c r="N634" s="147"/>
      <c r="O634" s="52"/>
      <c r="P634" s="52"/>
      <c r="Q634" s="52"/>
      <c r="R634" s="52"/>
      <c r="S634" s="52"/>
      <c r="T634" s="53"/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T634" s="19" t="s">
        <v>133</v>
      </c>
      <c r="AU634" s="19" t="s">
        <v>131</v>
      </c>
    </row>
    <row r="635" spans="1:65" s="2" customFormat="1" ht="16.5" customHeight="1">
      <c r="A635" s="31"/>
      <c r="B635" s="131"/>
      <c r="C635" s="132" t="s">
        <v>1069</v>
      </c>
      <c r="D635" s="132" t="s">
        <v>125</v>
      </c>
      <c r="E635" s="133" t="s">
        <v>1070</v>
      </c>
      <c r="F635" s="134" t="s">
        <v>1071</v>
      </c>
      <c r="G635" s="135" t="s">
        <v>128</v>
      </c>
      <c r="H635" s="136">
        <v>20</v>
      </c>
      <c r="I635" s="137">
        <v>6.64</v>
      </c>
      <c r="J635" s="137">
        <f>ROUND(I635*H635,2)</f>
        <v>132.80000000000001</v>
      </c>
      <c r="K635" s="134" t="s">
        <v>129</v>
      </c>
      <c r="L635" s="32"/>
      <c r="M635" s="138" t="s">
        <v>3</v>
      </c>
      <c r="N635" s="139" t="s">
        <v>41</v>
      </c>
      <c r="O635" s="140">
        <v>1.4E-2</v>
      </c>
      <c r="P635" s="140">
        <f>O635*H635</f>
        <v>0.28000000000000003</v>
      </c>
      <c r="Q635" s="140">
        <v>0</v>
      </c>
      <c r="R635" s="140">
        <f>Q635*H635</f>
        <v>0</v>
      </c>
      <c r="S635" s="140">
        <v>0</v>
      </c>
      <c r="T635" s="141">
        <f>S635*H635</f>
        <v>0</v>
      </c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R635" s="142" t="s">
        <v>130</v>
      </c>
      <c r="AT635" s="142" t="s">
        <v>125</v>
      </c>
      <c r="AU635" s="142" t="s">
        <v>131</v>
      </c>
      <c r="AY635" s="19" t="s">
        <v>122</v>
      </c>
      <c r="BE635" s="143">
        <f>IF(N635="základní",J635,0)</f>
        <v>0</v>
      </c>
      <c r="BF635" s="143">
        <f>IF(N635="snížená",J635,0)</f>
        <v>132.80000000000001</v>
      </c>
      <c r="BG635" s="143">
        <f>IF(N635="zákl. přenesená",J635,0)</f>
        <v>0</v>
      </c>
      <c r="BH635" s="143">
        <f>IF(N635="sníž. přenesená",J635,0)</f>
        <v>0</v>
      </c>
      <c r="BI635" s="143">
        <f>IF(N635="nulová",J635,0)</f>
        <v>0</v>
      </c>
      <c r="BJ635" s="19" t="s">
        <v>131</v>
      </c>
      <c r="BK635" s="143">
        <f>ROUND(I635*H635,2)</f>
        <v>132.80000000000001</v>
      </c>
      <c r="BL635" s="19" t="s">
        <v>130</v>
      </c>
      <c r="BM635" s="142" t="s">
        <v>1072</v>
      </c>
    </row>
    <row r="636" spans="1:65" s="2" customFormat="1" ht="10.199999999999999">
      <c r="A636" s="31"/>
      <c r="B636" s="32"/>
      <c r="C636" s="31"/>
      <c r="D636" s="144" t="s">
        <v>133</v>
      </c>
      <c r="E636" s="31"/>
      <c r="F636" s="145" t="s">
        <v>1073</v>
      </c>
      <c r="G636" s="31"/>
      <c r="H636" s="31"/>
      <c r="I636" s="31"/>
      <c r="J636" s="31"/>
      <c r="K636" s="31"/>
      <c r="L636" s="32"/>
      <c r="M636" s="146"/>
      <c r="N636" s="147"/>
      <c r="O636" s="52"/>
      <c r="P636" s="52"/>
      <c r="Q636" s="52"/>
      <c r="R636" s="52"/>
      <c r="S636" s="52"/>
      <c r="T636" s="53"/>
      <c r="U636" s="31"/>
      <c r="V636" s="31"/>
      <c r="W636" s="31"/>
      <c r="X636" s="31"/>
      <c r="Y636" s="31"/>
      <c r="Z636" s="31"/>
      <c r="AA636" s="31"/>
      <c r="AB636" s="31"/>
      <c r="AC636" s="31"/>
      <c r="AD636" s="31"/>
      <c r="AE636" s="31"/>
      <c r="AT636" s="19" t="s">
        <v>133</v>
      </c>
      <c r="AU636" s="19" t="s">
        <v>131</v>
      </c>
    </row>
    <row r="637" spans="1:65" s="2" customFormat="1" ht="16.5" customHeight="1">
      <c r="A637" s="31"/>
      <c r="B637" s="131"/>
      <c r="C637" s="132" t="s">
        <v>1074</v>
      </c>
      <c r="D637" s="132" t="s">
        <v>125</v>
      </c>
      <c r="E637" s="133" t="s">
        <v>1075</v>
      </c>
      <c r="F637" s="134" t="s">
        <v>1076</v>
      </c>
      <c r="G637" s="135" t="s">
        <v>128</v>
      </c>
      <c r="H637" s="136">
        <v>20</v>
      </c>
      <c r="I637" s="137">
        <v>199</v>
      </c>
      <c r="J637" s="137">
        <f>ROUND(I637*H637,2)</f>
        <v>3980</v>
      </c>
      <c r="K637" s="134" t="s">
        <v>129</v>
      </c>
      <c r="L637" s="32"/>
      <c r="M637" s="138" t="s">
        <v>3</v>
      </c>
      <c r="N637" s="139" t="s">
        <v>41</v>
      </c>
      <c r="O637" s="140">
        <v>0.40799999999999997</v>
      </c>
      <c r="P637" s="140">
        <f>O637*H637</f>
        <v>8.16</v>
      </c>
      <c r="Q637" s="140">
        <v>2.0000000000000002E-5</v>
      </c>
      <c r="R637" s="140">
        <f>Q637*H637</f>
        <v>4.0000000000000002E-4</v>
      </c>
      <c r="S637" s="140">
        <v>0</v>
      </c>
      <c r="T637" s="141">
        <f>S637*H637</f>
        <v>0</v>
      </c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R637" s="142" t="s">
        <v>130</v>
      </c>
      <c r="AT637" s="142" t="s">
        <v>125</v>
      </c>
      <c r="AU637" s="142" t="s">
        <v>131</v>
      </c>
      <c r="AY637" s="19" t="s">
        <v>122</v>
      </c>
      <c r="BE637" s="143">
        <f>IF(N637="základní",J637,0)</f>
        <v>0</v>
      </c>
      <c r="BF637" s="143">
        <f>IF(N637="snížená",J637,0)</f>
        <v>3980</v>
      </c>
      <c r="BG637" s="143">
        <f>IF(N637="zákl. přenesená",J637,0)</f>
        <v>0</v>
      </c>
      <c r="BH637" s="143">
        <f>IF(N637="sníž. přenesená",J637,0)</f>
        <v>0</v>
      </c>
      <c r="BI637" s="143">
        <f>IF(N637="nulová",J637,0)</f>
        <v>0</v>
      </c>
      <c r="BJ637" s="19" t="s">
        <v>131</v>
      </c>
      <c r="BK637" s="143">
        <f>ROUND(I637*H637,2)</f>
        <v>3980</v>
      </c>
      <c r="BL637" s="19" t="s">
        <v>130</v>
      </c>
      <c r="BM637" s="142" t="s">
        <v>1077</v>
      </c>
    </row>
    <row r="638" spans="1:65" s="2" customFormat="1" ht="10.199999999999999">
      <c r="A638" s="31"/>
      <c r="B638" s="32"/>
      <c r="C638" s="31"/>
      <c r="D638" s="144" t="s">
        <v>133</v>
      </c>
      <c r="E638" s="31"/>
      <c r="F638" s="145" t="s">
        <v>1078</v>
      </c>
      <c r="G638" s="31"/>
      <c r="H638" s="31"/>
      <c r="I638" s="31"/>
      <c r="J638" s="31"/>
      <c r="K638" s="31"/>
      <c r="L638" s="32"/>
      <c r="M638" s="146"/>
      <c r="N638" s="147"/>
      <c r="O638" s="52"/>
      <c r="P638" s="52"/>
      <c r="Q638" s="52"/>
      <c r="R638" s="52"/>
      <c r="S638" s="52"/>
      <c r="T638" s="53"/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T638" s="19" t="s">
        <v>133</v>
      </c>
      <c r="AU638" s="19" t="s">
        <v>131</v>
      </c>
    </row>
    <row r="639" spans="1:65" s="2" customFormat="1" ht="16.5" customHeight="1">
      <c r="A639" s="31"/>
      <c r="B639" s="131"/>
      <c r="C639" s="132" t="s">
        <v>1079</v>
      </c>
      <c r="D639" s="132" t="s">
        <v>125</v>
      </c>
      <c r="E639" s="133" t="s">
        <v>1080</v>
      </c>
      <c r="F639" s="134" t="s">
        <v>1081</v>
      </c>
      <c r="G639" s="135" t="s">
        <v>128</v>
      </c>
      <c r="H639" s="136">
        <v>20</v>
      </c>
      <c r="I639" s="137">
        <v>127</v>
      </c>
      <c r="J639" s="137">
        <f>ROUND(I639*H639,2)</f>
        <v>2540</v>
      </c>
      <c r="K639" s="134" t="s">
        <v>129</v>
      </c>
      <c r="L639" s="32"/>
      <c r="M639" s="138" t="s">
        <v>3</v>
      </c>
      <c r="N639" s="139" t="s">
        <v>41</v>
      </c>
      <c r="O639" s="140">
        <v>0.155</v>
      </c>
      <c r="P639" s="140">
        <f>O639*H639</f>
        <v>3.1</v>
      </c>
      <c r="Q639" s="140">
        <v>1.2999999999999999E-4</v>
      </c>
      <c r="R639" s="140">
        <f>Q639*H639</f>
        <v>2.5999999999999999E-3</v>
      </c>
      <c r="S639" s="140">
        <v>0</v>
      </c>
      <c r="T639" s="141">
        <f>S639*H639</f>
        <v>0</v>
      </c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R639" s="142" t="s">
        <v>130</v>
      </c>
      <c r="AT639" s="142" t="s">
        <v>125</v>
      </c>
      <c r="AU639" s="142" t="s">
        <v>131</v>
      </c>
      <c r="AY639" s="19" t="s">
        <v>122</v>
      </c>
      <c r="BE639" s="143">
        <f>IF(N639="základní",J639,0)</f>
        <v>0</v>
      </c>
      <c r="BF639" s="143">
        <f>IF(N639="snížená",J639,0)</f>
        <v>2540</v>
      </c>
      <c r="BG639" s="143">
        <f>IF(N639="zákl. přenesená",J639,0)</f>
        <v>0</v>
      </c>
      <c r="BH639" s="143">
        <f>IF(N639="sníž. přenesená",J639,0)</f>
        <v>0</v>
      </c>
      <c r="BI639" s="143">
        <f>IF(N639="nulová",J639,0)</f>
        <v>0</v>
      </c>
      <c r="BJ639" s="19" t="s">
        <v>131</v>
      </c>
      <c r="BK639" s="143">
        <f>ROUND(I639*H639,2)</f>
        <v>2540</v>
      </c>
      <c r="BL639" s="19" t="s">
        <v>130</v>
      </c>
      <c r="BM639" s="142" t="s">
        <v>1082</v>
      </c>
    </row>
    <row r="640" spans="1:65" s="2" customFormat="1" ht="10.199999999999999">
      <c r="A640" s="31"/>
      <c r="B640" s="32"/>
      <c r="C640" s="31"/>
      <c r="D640" s="144" t="s">
        <v>133</v>
      </c>
      <c r="E640" s="31"/>
      <c r="F640" s="145" t="s">
        <v>1083</v>
      </c>
      <c r="G640" s="31"/>
      <c r="H640" s="31"/>
      <c r="I640" s="31"/>
      <c r="J640" s="31"/>
      <c r="K640" s="31"/>
      <c r="L640" s="32"/>
      <c r="M640" s="146"/>
      <c r="N640" s="147"/>
      <c r="O640" s="52"/>
      <c r="P640" s="52"/>
      <c r="Q640" s="52"/>
      <c r="R640" s="52"/>
      <c r="S640" s="52"/>
      <c r="T640" s="53"/>
      <c r="U640" s="31"/>
      <c r="V640" s="31"/>
      <c r="W640" s="31"/>
      <c r="X640" s="31"/>
      <c r="Y640" s="31"/>
      <c r="Z640" s="31"/>
      <c r="AA640" s="31"/>
      <c r="AB640" s="31"/>
      <c r="AC640" s="31"/>
      <c r="AD640" s="31"/>
      <c r="AE640" s="31"/>
      <c r="AT640" s="19" t="s">
        <v>133</v>
      </c>
      <c r="AU640" s="19" t="s">
        <v>131</v>
      </c>
    </row>
    <row r="641" spans="1:65" s="2" customFormat="1" ht="16.5" customHeight="1">
      <c r="A641" s="31"/>
      <c r="B641" s="131"/>
      <c r="C641" s="132" t="s">
        <v>1084</v>
      </c>
      <c r="D641" s="132" t="s">
        <v>125</v>
      </c>
      <c r="E641" s="133" t="s">
        <v>1085</v>
      </c>
      <c r="F641" s="134" t="s">
        <v>1086</v>
      </c>
      <c r="G641" s="135" t="s">
        <v>128</v>
      </c>
      <c r="H641" s="136">
        <v>40</v>
      </c>
      <c r="I641" s="137">
        <v>117</v>
      </c>
      <c r="J641" s="137">
        <f>ROUND(I641*H641,2)</f>
        <v>4680</v>
      </c>
      <c r="K641" s="134" t="s">
        <v>129</v>
      </c>
      <c r="L641" s="32"/>
      <c r="M641" s="138" t="s">
        <v>3</v>
      </c>
      <c r="N641" s="139" t="s">
        <v>41</v>
      </c>
      <c r="O641" s="140">
        <v>0.16600000000000001</v>
      </c>
      <c r="P641" s="140">
        <f>O641*H641</f>
        <v>6.6400000000000006</v>
      </c>
      <c r="Q641" s="140">
        <v>1.2E-4</v>
      </c>
      <c r="R641" s="140">
        <f>Q641*H641</f>
        <v>4.8000000000000004E-3</v>
      </c>
      <c r="S641" s="140">
        <v>0</v>
      </c>
      <c r="T641" s="141">
        <f>S641*H641</f>
        <v>0</v>
      </c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R641" s="142" t="s">
        <v>130</v>
      </c>
      <c r="AT641" s="142" t="s">
        <v>125</v>
      </c>
      <c r="AU641" s="142" t="s">
        <v>131</v>
      </c>
      <c r="AY641" s="19" t="s">
        <v>122</v>
      </c>
      <c r="BE641" s="143">
        <f>IF(N641="základní",J641,0)</f>
        <v>0</v>
      </c>
      <c r="BF641" s="143">
        <f>IF(N641="snížená",J641,0)</f>
        <v>4680</v>
      </c>
      <c r="BG641" s="143">
        <f>IF(N641="zákl. přenesená",J641,0)</f>
        <v>0</v>
      </c>
      <c r="BH641" s="143">
        <f>IF(N641="sníž. přenesená",J641,0)</f>
        <v>0</v>
      </c>
      <c r="BI641" s="143">
        <f>IF(N641="nulová",J641,0)</f>
        <v>0</v>
      </c>
      <c r="BJ641" s="19" t="s">
        <v>131</v>
      </c>
      <c r="BK641" s="143">
        <f>ROUND(I641*H641,2)</f>
        <v>4680</v>
      </c>
      <c r="BL641" s="19" t="s">
        <v>130</v>
      </c>
      <c r="BM641" s="142" t="s">
        <v>1087</v>
      </c>
    </row>
    <row r="642" spans="1:65" s="2" customFormat="1" ht="10.199999999999999">
      <c r="A642" s="31"/>
      <c r="B642" s="32"/>
      <c r="C642" s="31"/>
      <c r="D642" s="144" t="s">
        <v>133</v>
      </c>
      <c r="E642" s="31"/>
      <c r="F642" s="145" t="s">
        <v>1088</v>
      </c>
      <c r="G642" s="31"/>
      <c r="H642" s="31"/>
      <c r="I642" s="31"/>
      <c r="J642" s="31"/>
      <c r="K642" s="31"/>
      <c r="L642" s="32"/>
      <c r="M642" s="146"/>
      <c r="N642" s="147"/>
      <c r="O642" s="52"/>
      <c r="P642" s="52"/>
      <c r="Q642" s="52"/>
      <c r="R642" s="52"/>
      <c r="S642" s="52"/>
      <c r="T642" s="53"/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T642" s="19" t="s">
        <v>133</v>
      </c>
      <c r="AU642" s="19" t="s">
        <v>131</v>
      </c>
    </row>
    <row r="643" spans="1:65" s="2" customFormat="1" ht="24.15" customHeight="1">
      <c r="A643" s="31"/>
      <c r="B643" s="131"/>
      <c r="C643" s="132" t="s">
        <v>1089</v>
      </c>
      <c r="D643" s="132" t="s">
        <v>125</v>
      </c>
      <c r="E643" s="133" t="s">
        <v>1090</v>
      </c>
      <c r="F643" s="134" t="s">
        <v>1091</v>
      </c>
      <c r="G643" s="135" t="s">
        <v>128</v>
      </c>
      <c r="H643" s="136">
        <v>20</v>
      </c>
      <c r="I643" s="137">
        <v>162</v>
      </c>
      <c r="J643" s="137">
        <f>ROUND(I643*H643,2)</f>
        <v>3240</v>
      </c>
      <c r="K643" s="134" t="s">
        <v>129</v>
      </c>
      <c r="L643" s="32"/>
      <c r="M643" s="138" t="s">
        <v>3</v>
      </c>
      <c r="N643" s="139" t="s">
        <v>41</v>
      </c>
      <c r="O643" s="140">
        <v>0.216</v>
      </c>
      <c r="P643" s="140">
        <f>O643*H643</f>
        <v>4.32</v>
      </c>
      <c r="Q643" s="140">
        <v>3.2000000000000003E-4</v>
      </c>
      <c r="R643" s="140">
        <f>Q643*H643</f>
        <v>6.4000000000000003E-3</v>
      </c>
      <c r="S643" s="140">
        <v>0</v>
      </c>
      <c r="T643" s="141">
        <f>S643*H643</f>
        <v>0</v>
      </c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R643" s="142" t="s">
        <v>130</v>
      </c>
      <c r="AT643" s="142" t="s">
        <v>125</v>
      </c>
      <c r="AU643" s="142" t="s">
        <v>131</v>
      </c>
      <c r="AY643" s="19" t="s">
        <v>122</v>
      </c>
      <c r="BE643" s="143">
        <f>IF(N643="základní",J643,0)</f>
        <v>0</v>
      </c>
      <c r="BF643" s="143">
        <f>IF(N643="snížená",J643,0)</f>
        <v>3240</v>
      </c>
      <c r="BG643" s="143">
        <f>IF(N643="zákl. přenesená",J643,0)</f>
        <v>0</v>
      </c>
      <c r="BH643" s="143">
        <f>IF(N643="sníž. přenesená",J643,0)</f>
        <v>0</v>
      </c>
      <c r="BI643" s="143">
        <f>IF(N643="nulová",J643,0)</f>
        <v>0</v>
      </c>
      <c r="BJ643" s="19" t="s">
        <v>131</v>
      </c>
      <c r="BK643" s="143">
        <f>ROUND(I643*H643,2)</f>
        <v>3240</v>
      </c>
      <c r="BL643" s="19" t="s">
        <v>130</v>
      </c>
      <c r="BM643" s="142" t="s">
        <v>1092</v>
      </c>
    </row>
    <row r="644" spans="1:65" s="2" customFormat="1" ht="10.199999999999999">
      <c r="A644" s="31"/>
      <c r="B644" s="32"/>
      <c r="C644" s="31"/>
      <c r="D644" s="144" t="s">
        <v>133</v>
      </c>
      <c r="E644" s="31"/>
      <c r="F644" s="145" t="s">
        <v>1093</v>
      </c>
      <c r="G644" s="31"/>
      <c r="H644" s="31"/>
      <c r="I644" s="31"/>
      <c r="J644" s="31"/>
      <c r="K644" s="31"/>
      <c r="L644" s="32"/>
      <c r="M644" s="146"/>
      <c r="N644" s="147"/>
      <c r="O644" s="52"/>
      <c r="P644" s="52"/>
      <c r="Q644" s="52"/>
      <c r="R644" s="52"/>
      <c r="S644" s="52"/>
      <c r="T644" s="53"/>
      <c r="U644" s="31"/>
      <c r="V644" s="31"/>
      <c r="W644" s="31"/>
      <c r="X644" s="31"/>
      <c r="Y644" s="31"/>
      <c r="Z644" s="31"/>
      <c r="AA644" s="31"/>
      <c r="AB644" s="31"/>
      <c r="AC644" s="31"/>
      <c r="AD644" s="31"/>
      <c r="AE644" s="31"/>
      <c r="AT644" s="19" t="s">
        <v>133</v>
      </c>
      <c r="AU644" s="19" t="s">
        <v>131</v>
      </c>
    </row>
    <row r="645" spans="1:65" s="2" customFormat="1" ht="16.5" customHeight="1">
      <c r="A645" s="31"/>
      <c r="B645" s="131"/>
      <c r="C645" s="132" t="s">
        <v>1094</v>
      </c>
      <c r="D645" s="132" t="s">
        <v>125</v>
      </c>
      <c r="E645" s="133" t="s">
        <v>1095</v>
      </c>
      <c r="F645" s="134" t="s">
        <v>1096</v>
      </c>
      <c r="G645" s="135" t="s">
        <v>169</v>
      </c>
      <c r="H645" s="136">
        <v>62</v>
      </c>
      <c r="I645" s="137">
        <v>21.7</v>
      </c>
      <c r="J645" s="137">
        <f>ROUND(I645*H645,2)</f>
        <v>1345.4</v>
      </c>
      <c r="K645" s="134" t="s">
        <v>129</v>
      </c>
      <c r="L645" s="32"/>
      <c r="M645" s="138" t="s">
        <v>3</v>
      </c>
      <c r="N645" s="139" t="s">
        <v>41</v>
      </c>
      <c r="O645" s="140">
        <v>4.2999999999999997E-2</v>
      </c>
      <c r="P645" s="140">
        <f>O645*H645</f>
        <v>2.6659999999999999</v>
      </c>
      <c r="Q645" s="140">
        <v>3.0000000000000001E-5</v>
      </c>
      <c r="R645" s="140">
        <f>Q645*H645</f>
        <v>1.8600000000000001E-3</v>
      </c>
      <c r="S645" s="140">
        <v>0</v>
      </c>
      <c r="T645" s="141">
        <f>S645*H645</f>
        <v>0</v>
      </c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R645" s="142" t="s">
        <v>130</v>
      </c>
      <c r="AT645" s="142" t="s">
        <v>125</v>
      </c>
      <c r="AU645" s="142" t="s">
        <v>131</v>
      </c>
      <c r="AY645" s="19" t="s">
        <v>122</v>
      </c>
      <c r="BE645" s="143">
        <f>IF(N645="základní",J645,0)</f>
        <v>0</v>
      </c>
      <c r="BF645" s="143">
        <f>IF(N645="snížená",J645,0)</f>
        <v>1345.4</v>
      </c>
      <c r="BG645" s="143">
        <f>IF(N645="zákl. přenesená",J645,0)</f>
        <v>0</v>
      </c>
      <c r="BH645" s="143">
        <f>IF(N645="sníž. přenesená",J645,0)</f>
        <v>0</v>
      </c>
      <c r="BI645" s="143">
        <f>IF(N645="nulová",J645,0)</f>
        <v>0</v>
      </c>
      <c r="BJ645" s="19" t="s">
        <v>131</v>
      </c>
      <c r="BK645" s="143">
        <f>ROUND(I645*H645,2)</f>
        <v>1345.4</v>
      </c>
      <c r="BL645" s="19" t="s">
        <v>130</v>
      </c>
      <c r="BM645" s="142" t="s">
        <v>1097</v>
      </c>
    </row>
    <row r="646" spans="1:65" s="2" customFormat="1" ht="10.199999999999999">
      <c r="A646" s="31"/>
      <c r="B646" s="32"/>
      <c r="C646" s="31"/>
      <c r="D646" s="144" t="s">
        <v>133</v>
      </c>
      <c r="E646" s="31"/>
      <c r="F646" s="145" t="s">
        <v>1098</v>
      </c>
      <c r="G646" s="31"/>
      <c r="H646" s="31"/>
      <c r="I646" s="31"/>
      <c r="J646" s="31"/>
      <c r="K646" s="31"/>
      <c r="L646" s="32"/>
      <c r="M646" s="146"/>
      <c r="N646" s="147"/>
      <c r="O646" s="52"/>
      <c r="P646" s="52"/>
      <c r="Q646" s="52"/>
      <c r="R646" s="52"/>
      <c r="S646" s="52"/>
      <c r="T646" s="53"/>
      <c r="U646" s="31"/>
      <c r="V646" s="31"/>
      <c r="W646" s="31"/>
      <c r="X646" s="31"/>
      <c r="Y646" s="31"/>
      <c r="Z646" s="31"/>
      <c r="AA646" s="31"/>
      <c r="AB646" s="31"/>
      <c r="AC646" s="31"/>
      <c r="AD646" s="31"/>
      <c r="AE646" s="31"/>
      <c r="AT646" s="19" t="s">
        <v>133</v>
      </c>
      <c r="AU646" s="19" t="s">
        <v>131</v>
      </c>
    </row>
    <row r="647" spans="1:65" s="2" customFormat="1" ht="21.75" customHeight="1">
      <c r="A647" s="31"/>
      <c r="B647" s="131"/>
      <c r="C647" s="132" t="s">
        <v>1099</v>
      </c>
      <c r="D647" s="132" t="s">
        <v>125</v>
      </c>
      <c r="E647" s="133" t="s">
        <v>1100</v>
      </c>
      <c r="F647" s="134" t="s">
        <v>1101</v>
      </c>
      <c r="G647" s="135" t="s">
        <v>128</v>
      </c>
      <c r="H647" s="136">
        <v>20.253</v>
      </c>
      <c r="I647" s="137">
        <v>71</v>
      </c>
      <c r="J647" s="137">
        <f>ROUND(I647*H647,2)</f>
        <v>1437.96</v>
      </c>
      <c r="K647" s="134" t="s">
        <v>129</v>
      </c>
      <c r="L647" s="32"/>
      <c r="M647" s="138" t="s">
        <v>3</v>
      </c>
      <c r="N647" s="139" t="s">
        <v>41</v>
      </c>
      <c r="O647" s="140">
        <v>0.11700000000000001</v>
      </c>
      <c r="P647" s="140">
        <f>O647*H647</f>
        <v>2.3696010000000003</v>
      </c>
      <c r="Q647" s="140">
        <v>6.9999999999999994E-5</v>
      </c>
      <c r="R647" s="140">
        <f>Q647*H647</f>
        <v>1.41771E-3</v>
      </c>
      <c r="S647" s="140">
        <v>0</v>
      </c>
      <c r="T647" s="141">
        <f>S647*H647</f>
        <v>0</v>
      </c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R647" s="142" t="s">
        <v>130</v>
      </c>
      <c r="AT647" s="142" t="s">
        <v>125</v>
      </c>
      <c r="AU647" s="142" t="s">
        <v>131</v>
      </c>
      <c r="AY647" s="19" t="s">
        <v>122</v>
      </c>
      <c r="BE647" s="143">
        <f>IF(N647="základní",J647,0)</f>
        <v>0</v>
      </c>
      <c r="BF647" s="143">
        <f>IF(N647="snížená",J647,0)</f>
        <v>1437.96</v>
      </c>
      <c r="BG647" s="143">
        <f>IF(N647="zákl. přenesená",J647,0)</f>
        <v>0</v>
      </c>
      <c r="BH647" s="143">
        <f>IF(N647="sníž. přenesená",J647,0)</f>
        <v>0</v>
      </c>
      <c r="BI647" s="143">
        <f>IF(N647="nulová",J647,0)</f>
        <v>0</v>
      </c>
      <c r="BJ647" s="19" t="s">
        <v>131</v>
      </c>
      <c r="BK647" s="143">
        <f>ROUND(I647*H647,2)</f>
        <v>1437.96</v>
      </c>
      <c r="BL647" s="19" t="s">
        <v>130</v>
      </c>
      <c r="BM647" s="142" t="s">
        <v>1102</v>
      </c>
    </row>
    <row r="648" spans="1:65" s="2" customFormat="1" ht="10.199999999999999">
      <c r="A648" s="31"/>
      <c r="B648" s="32"/>
      <c r="C648" s="31"/>
      <c r="D648" s="144" t="s">
        <v>133</v>
      </c>
      <c r="E648" s="31"/>
      <c r="F648" s="145" t="s">
        <v>1103</v>
      </c>
      <c r="G648" s="31"/>
      <c r="H648" s="31"/>
      <c r="I648" s="31"/>
      <c r="J648" s="31"/>
      <c r="K648" s="31"/>
      <c r="L648" s="32"/>
      <c r="M648" s="146"/>
      <c r="N648" s="147"/>
      <c r="O648" s="52"/>
      <c r="P648" s="52"/>
      <c r="Q648" s="52"/>
      <c r="R648" s="52"/>
      <c r="S648" s="52"/>
      <c r="T648" s="53"/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T648" s="19" t="s">
        <v>133</v>
      </c>
      <c r="AU648" s="19" t="s">
        <v>131</v>
      </c>
    </row>
    <row r="649" spans="1:65" s="2" customFormat="1" ht="16.5" customHeight="1">
      <c r="A649" s="31"/>
      <c r="B649" s="131"/>
      <c r="C649" s="132" t="s">
        <v>1104</v>
      </c>
      <c r="D649" s="132" t="s">
        <v>125</v>
      </c>
      <c r="E649" s="133" t="s">
        <v>1105</v>
      </c>
      <c r="F649" s="134" t="s">
        <v>1106</v>
      </c>
      <c r="G649" s="135" t="s">
        <v>128</v>
      </c>
      <c r="H649" s="136">
        <v>8.6</v>
      </c>
      <c r="I649" s="137">
        <v>117</v>
      </c>
      <c r="J649" s="137">
        <f>ROUND(I649*H649,2)</f>
        <v>1006.2</v>
      </c>
      <c r="K649" s="134" t="s">
        <v>129</v>
      </c>
      <c r="L649" s="32"/>
      <c r="M649" s="138" t="s">
        <v>3</v>
      </c>
      <c r="N649" s="139" t="s">
        <v>41</v>
      </c>
      <c r="O649" s="140">
        <v>0.16600000000000001</v>
      </c>
      <c r="P649" s="140">
        <f>O649*H649</f>
        <v>1.4276</v>
      </c>
      <c r="Q649" s="140">
        <v>1.2E-4</v>
      </c>
      <c r="R649" s="140">
        <f>Q649*H649</f>
        <v>1.0319999999999999E-3</v>
      </c>
      <c r="S649" s="140">
        <v>0</v>
      </c>
      <c r="T649" s="141">
        <f>S649*H649</f>
        <v>0</v>
      </c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  <c r="AR649" s="142" t="s">
        <v>130</v>
      </c>
      <c r="AT649" s="142" t="s">
        <v>125</v>
      </c>
      <c r="AU649" s="142" t="s">
        <v>131</v>
      </c>
      <c r="AY649" s="19" t="s">
        <v>122</v>
      </c>
      <c r="BE649" s="143">
        <f>IF(N649="základní",J649,0)</f>
        <v>0</v>
      </c>
      <c r="BF649" s="143">
        <f>IF(N649="snížená",J649,0)</f>
        <v>1006.2</v>
      </c>
      <c r="BG649" s="143">
        <f>IF(N649="zákl. přenesená",J649,0)</f>
        <v>0</v>
      </c>
      <c r="BH649" s="143">
        <f>IF(N649="sníž. přenesená",J649,0)</f>
        <v>0</v>
      </c>
      <c r="BI649" s="143">
        <f>IF(N649="nulová",J649,0)</f>
        <v>0</v>
      </c>
      <c r="BJ649" s="19" t="s">
        <v>131</v>
      </c>
      <c r="BK649" s="143">
        <f>ROUND(I649*H649,2)</f>
        <v>1006.2</v>
      </c>
      <c r="BL649" s="19" t="s">
        <v>130</v>
      </c>
      <c r="BM649" s="142" t="s">
        <v>1107</v>
      </c>
    </row>
    <row r="650" spans="1:65" s="2" customFormat="1" ht="10.199999999999999">
      <c r="A650" s="31"/>
      <c r="B650" s="32"/>
      <c r="C650" s="31"/>
      <c r="D650" s="144" t="s">
        <v>133</v>
      </c>
      <c r="E650" s="31"/>
      <c r="F650" s="145" t="s">
        <v>1108</v>
      </c>
      <c r="G650" s="31"/>
      <c r="H650" s="31"/>
      <c r="I650" s="31"/>
      <c r="J650" s="31"/>
      <c r="K650" s="31"/>
      <c r="L650" s="32"/>
      <c r="M650" s="146"/>
      <c r="N650" s="147"/>
      <c r="O650" s="52"/>
      <c r="P650" s="52"/>
      <c r="Q650" s="52"/>
      <c r="R650" s="52"/>
      <c r="S650" s="52"/>
      <c r="T650" s="53"/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T650" s="19" t="s">
        <v>133</v>
      </c>
      <c r="AU650" s="19" t="s">
        <v>131</v>
      </c>
    </row>
    <row r="651" spans="1:65" s="13" customFormat="1" ht="10.199999999999999">
      <c r="B651" s="148"/>
      <c r="D651" s="149" t="s">
        <v>135</v>
      </c>
      <c r="E651" s="150" t="s">
        <v>3</v>
      </c>
      <c r="F651" s="151" t="s">
        <v>1109</v>
      </c>
      <c r="H651" s="152">
        <v>8.6</v>
      </c>
      <c r="L651" s="148"/>
      <c r="M651" s="153"/>
      <c r="N651" s="154"/>
      <c r="O651" s="154"/>
      <c r="P651" s="154"/>
      <c r="Q651" s="154"/>
      <c r="R651" s="154"/>
      <c r="S651" s="154"/>
      <c r="T651" s="155"/>
      <c r="AT651" s="150" t="s">
        <v>135</v>
      </c>
      <c r="AU651" s="150" t="s">
        <v>131</v>
      </c>
      <c r="AV651" s="13" t="s">
        <v>131</v>
      </c>
      <c r="AW651" s="13" t="s">
        <v>30</v>
      </c>
      <c r="AX651" s="13" t="s">
        <v>74</v>
      </c>
      <c r="AY651" s="150" t="s">
        <v>122</v>
      </c>
    </row>
    <row r="652" spans="1:65" s="2" customFormat="1" ht="16.5" customHeight="1">
      <c r="A652" s="31"/>
      <c r="B652" s="131"/>
      <c r="C652" s="132" t="s">
        <v>1110</v>
      </c>
      <c r="D652" s="132" t="s">
        <v>125</v>
      </c>
      <c r="E652" s="133" t="s">
        <v>1111</v>
      </c>
      <c r="F652" s="134" t="s">
        <v>1112</v>
      </c>
      <c r="G652" s="135" t="s">
        <v>128</v>
      </c>
      <c r="H652" s="136">
        <v>8.6</v>
      </c>
      <c r="I652" s="137">
        <v>121</v>
      </c>
      <c r="J652" s="137">
        <f>ROUND(I652*H652,2)</f>
        <v>1040.5999999999999</v>
      </c>
      <c r="K652" s="134" t="s">
        <v>129</v>
      </c>
      <c r="L652" s="32"/>
      <c r="M652" s="138" t="s">
        <v>3</v>
      </c>
      <c r="N652" s="139" t="s">
        <v>41</v>
      </c>
      <c r="O652" s="140">
        <v>0.17199999999999999</v>
      </c>
      <c r="P652" s="140">
        <f>O652*H652</f>
        <v>1.4791999999999998</v>
      </c>
      <c r="Q652" s="140">
        <v>1.2E-4</v>
      </c>
      <c r="R652" s="140">
        <f>Q652*H652</f>
        <v>1.0319999999999999E-3</v>
      </c>
      <c r="S652" s="140">
        <v>0</v>
      </c>
      <c r="T652" s="141">
        <f>S652*H652</f>
        <v>0</v>
      </c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R652" s="142" t="s">
        <v>130</v>
      </c>
      <c r="AT652" s="142" t="s">
        <v>125</v>
      </c>
      <c r="AU652" s="142" t="s">
        <v>131</v>
      </c>
      <c r="AY652" s="19" t="s">
        <v>122</v>
      </c>
      <c r="BE652" s="143">
        <f>IF(N652="základní",J652,0)</f>
        <v>0</v>
      </c>
      <c r="BF652" s="143">
        <f>IF(N652="snížená",J652,0)</f>
        <v>1040.5999999999999</v>
      </c>
      <c r="BG652" s="143">
        <f>IF(N652="zákl. přenesená",J652,0)</f>
        <v>0</v>
      </c>
      <c r="BH652" s="143">
        <f>IF(N652="sníž. přenesená",J652,0)</f>
        <v>0</v>
      </c>
      <c r="BI652" s="143">
        <f>IF(N652="nulová",J652,0)</f>
        <v>0</v>
      </c>
      <c r="BJ652" s="19" t="s">
        <v>131</v>
      </c>
      <c r="BK652" s="143">
        <f>ROUND(I652*H652,2)</f>
        <v>1040.5999999999999</v>
      </c>
      <c r="BL652" s="19" t="s">
        <v>130</v>
      </c>
      <c r="BM652" s="142" t="s">
        <v>1113</v>
      </c>
    </row>
    <row r="653" spans="1:65" s="2" customFormat="1" ht="10.199999999999999">
      <c r="A653" s="31"/>
      <c r="B653" s="32"/>
      <c r="C653" s="31"/>
      <c r="D653" s="144" t="s">
        <v>133</v>
      </c>
      <c r="E653" s="31"/>
      <c r="F653" s="145" t="s">
        <v>1114</v>
      </c>
      <c r="G653" s="31"/>
      <c r="H653" s="31"/>
      <c r="I653" s="31"/>
      <c r="J653" s="31"/>
      <c r="K653" s="31"/>
      <c r="L653" s="32"/>
      <c r="M653" s="146"/>
      <c r="N653" s="147"/>
      <c r="O653" s="52"/>
      <c r="P653" s="52"/>
      <c r="Q653" s="52"/>
      <c r="R653" s="52"/>
      <c r="S653" s="52"/>
      <c r="T653" s="53"/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T653" s="19" t="s">
        <v>133</v>
      </c>
      <c r="AU653" s="19" t="s">
        <v>131</v>
      </c>
    </row>
    <row r="654" spans="1:65" s="12" customFormat="1" ht="22.8" customHeight="1">
      <c r="B654" s="119"/>
      <c r="D654" s="120" t="s">
        <v>68</v>
      </c>
      <c r="E654" s="129" t="s">
        <v>1115</v>
      </c>
      <c r="F654" s="129" t="s">
        <v>1116</v>
      </c>
      <c r="J654" s="130">
        <f>BK654</f>
        <v>39214.119999999995</v>
      </c>
      <c r="L654" s="119"/>
      <c r="M654" s="123"/>
      <c r="N654" s="124"/>
      <c r="O654" s="124"/>
      <c r="P654" s="125">
        <f>SUM(P655:P687)</f>
        <v>72.383089999999982</v>
      </c>
      <c r="Q654" s="124"/>
      <c r="R654" s="125">
        <f>SUM(R655:R687)</f>
        <v>0.28312829</v>
      </c>
      <c r="S654" s="124"/>
      <c r="T654" s="126">
        <f>SUM(T655:T687)</f>
        <v>0.10640765999999999</v>
      </c>
      <c r="AR654" s="120" t="s">
        <v>131</v>
      </c>
      <c r="AT654" s="127" t="s">
        <v>68</v>
      </c>
      <c r="AU654" s="127" t="s">
        <v>74</v>
      </c>
      <c r="AY654" s="120" t="s">
        <v>122</v>
      </c>
      <c r="BK654" s="128">
        <f>SUM(BK655:BK687)</f>
        <v>39214.119999999995</v>
      </c>
    </row>
    <row r="655" spans="1:65" s="2" customFormat="1" ht="16.5" customHeight="1">
      <c r="A655" s="31"/>
      <c r="B655" s="131"/>
      <c r="C655" s="132" t="s">
        <v>1117</v>
      </c>
      <c r="D655" s="132" t="s">
        <v>125</v>
      </c>
      <c r="E655" s="133" t="s">
        <v>1118</v>
      </c>
      <c r="F655" s="134" t="s">
        <v>1119</v>
      </c>
      <c r="G655" s="135" t="s">
        <v>128</v>
      </c>
      <c r="H655" s="136">
        <v>181.321</v>
      </c>
      <c r="I655" s="137">
        <v>16.8</v>
      </c>
      <c r="J655" s="137">
        <f>ROUND(I655*H655,2)</f>
        <v>3046.19</v>
      </c>
      <c r="K655" s="134" t="s">
        <v>129</v>
      </c>
      <c r="L655" s="32"/>
      <c r="M655" s="138" t="s">
        <v>3</v>
      </c>
      <c r="N655" s="139" t="s">
        <v>41</v>
      </c>
      <c r="O655" s="140">
        <v>3.5000000000000003E-2</v>
      </c>
      <c r="P655" s="140">
        <f>O655*H655</f>
        <v>6.346235000000001</v>
      </c>
      <c r="Q655" s="140">
        <v>0</v>
      </c>
      <c r="R655" s="140">
        <f>Q655*H655</f>
        <v>0</v>
      </c>
      <c r="S655" s="140">
        <v>1.4999999999999999E-4</v>
      </c>
      <c r="T655" s="141">
        <f>S655*H655</f>
        <v>2.7198149999999997E-2</v>
      </c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R655" s="142" t="s">
        <v>130</v>
      </c>
      <c r="AT655" s="142" t="s">
        <v>125</v>
      </c>
      <c r="AU655" s="142" t="s">
        <v>131</v>
      </c>
      <c r="AY655" s="19" t="s">
        <v>122</v>
      </c>
      <c r="BE655" s="143">
        <f>IF(N655="základní",J655,0)</f>
        <v>0</v>
      </c>
      <c r="BF655" s="143">
        <f>IF(N655="snížená",J655,0)</f>
        <v>3046.19</v>
      </c>
      <c r="BG655" s="143">
        <f>IF(N655="zákl. přenesená",J655,0)</f>
        <v>0</v>
      </c>
      <c r="BH655" s="143">
        <f>IF(N655="sníž. přenesená",J655,0)</f>
        <v>0</v>
      </c>
      <c r="BI655" s="143">
        <f>IF(N655="nulová",J655,0)</f>
        <v>0</v>
      </c>
      <c r="BJ655" s="19" t="s">
        <v>131</v>
      </c>
      <c r="BK655" s="143">
        <f>ROUND(I655*H655,2)</f>
        <v>3046.19</v>
      </c>
      <c r="BL655" s="19" t="s">
        <v>130</v>
      </c>
      <c r="BM655" s="142" t="s">
        <v>1120</v>
      </c>
    </row>
    <row r="656" spans="1:65" s="2" customFormat="1" ht="10.199999999999999">
      <c r="A656" s="31"/>
      <c r="B656" s="32"/>
      <c r="C656" s="31"/>
      <c r="D656" s="144" t="s">
        <v>133</v>
      </c>
      <c r="E656" s="31"/>
      <c r="F656" s="145" t="s">
        <v>1121</v>
      </c>
      <c r="G656" s="31"/>
      <c r="H656" s="31"/>
      <c r="I656" s="31"/>
      <c r="J656" s="31"/>
      <c r="K656" s="31"/>
      <c r="L656" s="32"/>
      <c r="M656" s="146"/>
      <c r="N656" s="147"/>
      <c r="O656" s="52"/>
      <c r="P656" s="52"/>
      <c r="Q656" s="52"/>
      <c r="R656" s="52"/>
      <c r="S656" s="52"/>
      <c r="T656" s="53"/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  <c r="AT656" s="19" t="s">
        <v>133</v>
      </c>
      <c r="AU656" s="19" t="s">
        <v>131</v>
      </c>
    </row>
    <row r="657" spans="1:65" s="13" customFormat="1" ht="10.199999999999999">
      <c r="B657" s="148"/>
      <c r="D657" s="149" t="s">
        <v>135</v>
      </c>
      <c r="E657" s="150" t="s">
        <v>3</v>
      </c>
      <c r="F657" s="151" t="s">
        <v>160</v>
      </c>
      <c r="H657" s="152">
        <v>26.49</v>
      </c>
      <c r="L657" s="148"/>
      <c r="M657" s="153"/>
      <c r="N657" s="154"/>
      <c r="O657" s="154"/>
      <c r="P657" s="154"/>
      <c r="Q657" s="154"/>
      <c r="R657" s="154"/>
      <c r="S657" s="154"/>
      <c r="T657" s="155"/>
      <c r="AT657" s="150" t="s">
        <v>135</v>
      </c>
      <c r="AU657" s="150" t="s">
        <v>131</v>
      </c>
      <c r="AV657" s="13" t="s">
        <v>131</v>
      </c>
      <c r="AW657" s="13" t="s">
        <v>30</v>
      </c>
      <c r="AX657" s="13" t="s">
        <v>69</v>
      </c>
      <c r="AY657" s="150" t="s">
        <v>122</v>
      </c>
    </row>
    <row r="658" spans="1:65" s="14" customFormat="1" ht="10.199999999999999">
      <c r="B658" s="156"/>
      <c r="D658" s="149" t="s">
        <v>135</v>
      </c>
      <c r="E658" s="157" t="s">
        <v>3</v>
      </c>
      <c r="F658" s="158" t="s">
        <v>145</v>
      </c>
      <c r="H658" s="159">
        <v>26.49</v>
      </c>
      <c r="L658" s="156"/>
      <c r="M658" s="160"/>
      <c r="N658" s="161"/>
      <c r="O658" s="161"/>
      <c r="P658" s="161"/>
      <c r="Q658" s="161"/>
      <c r="R658" s="161"/>
      <c r="S658" s="161"/>
      <c r="T658" s="162"/>
      <c r="AT658" s="157" t="s">
        <v>135</v>
      </c>
      <c r="AU658" s="157" t="s">
        <v>131</v>
      </c>
      <c r="AV658" s="14" t="s">
        <v>123</v>
      </c>
      <c r="AW658" s="14" t="s">
        <v>30</v>
      </c>
      <c r="AX658" s="14" t="s">
        <v>69</v>
      </c>
      <c r="AY658" s="157" t="s">
        <v>122</v>
      </c>
    </row>
    <row r="659" spans="1:65" s="13" customFormat="1" ht="10.199999999999999">
      <c r="B659" s="148"/>
      <c r="D659" s="149" t="s">
        <v>135</v>
      </c>
      <c r="E659" s="150" t="s">
        <v>3</v>
      </c>
      <c r="F659" s="151" t="s">
        <v>161</v>
      </c>
      <c r="H659" s="152">
        <v>5.9580000000000002</v>
      </c>
      <c r="L659" s="148"/>
      <c r="M659" s="153"/>
      <c r="N659" s="154"/>
      <c r="O659" s="154"/>
      <c r="P659" s="154"/>
      <c r="Q659" s="154"/>
      <c r="R659" s="154"/>
      <c r="S659" s="154"/>
      <c r="T659" s="155"/>
      <c r="AT659" s="150" t="s">
        <v>135</v>
      </c>
      <c r="AU659" s="150" t="s">
        <v>131</v>
      </c>
      <c r="AV659" s="13" t="s">
        <v>131</v>
      </c>
      <c r="AW659" s="13" t="s">
        <v>30</v>
      </c>
      <c r="AX659" s="13" t="s">
        <v>69</v>
      </c>
      <c r="AY659" s="150" t="s">
        <v>122</v>
      </c>
    </row>
    <row r="660" spans="1:65" s="14" customFormat="1" ht="10.199999999999999">
      <c r="B660" s="156"/>
      <c r="D660" s="149" t="s">
        <v>135</v>
      </c>
      <c r="E660" s="157" t="s">
        <v>3</v>
      </c>
      <c r="F660" s="158" t="s">
        <v>145</v>
      </c>
      <c r="H660" s="159">
        <v>5.9580000000000002</v>
      </c>
      <c r="L660" s="156"/>
      <c r="M660" s="160"/>
      <c r="N660" s="161"/>
      <c r="O660" s="161"/>
      <c r="P660" s="161"/>
      <c r="Q660" s="161"/>
      <c r="R660" s="161"/>
      <c r="S660" s="161"/>
      <c r="T660" s="162"/>
      <c r="AT660" s="157" t="s">
        <v>135</v>
      </c>
      <c r="AU660" s="157" t="s">
        <v>131</v>
      </c>
      <c r="AV660" s="14" t="s">
        <v>123</v>
      </c>
      <c r="AW660" s="14" t="s">
        <v>30</v>
      </c>
      <c r="AX660" s="14" t="s">
        <v>69</v>
      </c>
      <c r="AY660" s="157" t="s">
        <v>122</v>
      </c>
    </row>
    <row r="661" spans="1:65" s="13" customFormat="1" ht="10.199999999999999">
      <c r="B661" s="148"/>
      <c r="D661" s="149" t="s">
        <v>135</v>
      </c>
      <c r="E661" s="150" t="s">
        <v>3</v>
      </c>
      <c r="F661" s="151" t="s">
        <v>162</v>
      </c>
      <c r="H661" s="152">
        <v>6.56</v>
      </c>
      <c r="L661" s="148"/>
      <c r="M661" s="153"/>
      <c r="N661" s="154"/>
      <c r="O661" s="154"/>
      <c r="P661" s="154"/>
      <c r="Q661" s="154"/>
      <c r="R661" s="154"/>
      <c r="S661" s="154"/>
      <c r="T661" s="155"/>
      <c r="AT661" s="150" t="s">
        <v>135</v>
      </c>
      <c r="AU661" s="150" t="s">
        <v>131</v>
      </c>
      <c r="AV661" s="13" t="s">
        <v>131</v>
      </c>
      <c r="AW661" s="13" t="s">
        <v>30</v>
      </c>
      <c r="AX661" s="13" t="s">
        <v>69</v>
      </c>
      <c r="AY661" s="150" t="s">
        <v>122</v>
      </c>
    </row>
    <row r="662" spans="1:65" s="14" customFormat="1" ht="10.199999999999999">
      <c r="B662" s="156"/>
      <c r="D662" s="149" t="s">
        <v>135</v>
      </c>
      <c r="E662" s="157" t="s">
        <v>3</v>
      </c>
      <c r="F662" s="158" t="s">
        <v>145</v>
      </c>
      <c r="H662" s="159">
        <v>6.56</v>
      </c>
      <c r="L662" s="156"/>
      <c r="M662" s="160"/>
      <c r="N662" s="161"/>
      <c r="O662" s="161"/>
      <c r="P662" s="161"/>
      <c r="Q662" s="161"/>
      <c r="R662" s="161"/>
      <c r="S662" s="161"/>
      <c r="T662" s="162"/>
      <c r="AT662" s="157" t="s">
        <v>135</v>
      </c>
      <c r="AU662" s="157" t="s">
        <v>131</v>
      </c>
      <c r="AV662" s="14" t="s">
        <v>123</v>
      </c>
      <c r="AW662" s="14" t="s">
        <v>30</v>
      </c>
      <c r="AX662" s="14" t="s">
        <v>69</v>
      </c>
      <c r="AY662" s="157" t="s">
        <v>122</v>
      </c>
    </row>
    <row r="663" spans="1:65" s="13" customFormat="1" ht="10.199999999999999">
      <c r="B663" s="148"/>
      <c r="D663" s="149" t="s">
        <v>135</v>
      </c>
      <c r="E663" s="150" t="s">
        <v>3</v>
      </c>
      <c r="F663" s="151" t="s">
        <v>163</v>
      </c>
      <c r="H663" s="152">
        <v>35.43</v>
      </c>
      <c r="L663" s="148"/>
      <c r="M663" s="153"/>
      <c r="N663" s="154"/>
      <c r="O663" s="154"/>
      <c r="P663" s="154"/>
      <c r="Q663" s="154"/>
      <c r="R663" s="154"/>
      <c r="S663" s="154"/>
      <c r="T663" s="155"/>
      <c r="AT663" s="150" t="s">
        <v>135</v>
      </c>
      <c r="AU663" s="150" t="s">
        <v>131</v>
      </c>
      <c r="AV663" s="13" t="s">
        <v>131</v>
      </c>
      <c r="AW663" s="13" t="s">
        <v>30</v>
      </c>
      <c r="AX663" s="13" t="s">
        <v>69</v>
      </c>
      <c r="AY663" s="150" t="s">
        <v>122</v>
      </c>
    </row>
    <row r="664" spans="1:65" s="14" customFormat="1" ht="10.199999999999999">
      <c r="B664" s="156"/>
      <c r="D664" s="149" t="s">
        <v>135</v>
      </c>
      <c r="E664" s="157" t="s">
        <v>3</v>
      </c>
      <c r="F664" s="158" t="s">
        <v>145</v>
      </c>
      <c r="H664" s="159">
        <v>35.43</v>
      </c>
      <c r="L664" s="156"/>
      <c r="M664" s="160"/>
      <c r="N664" s="161"/>
      <c r="O664" s="161"/>
      <c r="P664" s="161"/>
      <c r="Q664" s="161"/>
      <c r="R664" s="161"/>
      <c r="S664" s="161"/>
      <c r="T664" s="162"/>
      <c r="AT664" s="157" t="s">
        <v>135</v>
      </c>
      <c r="AU664" s="157" t="s">
        <v>131</v>
      </c>
      <c r="AV664" s="14" t="s">
        <v>123</v>
      </c>
      <c r="AW664" s="14" t="s">
        <v>30</v>
      </c>
      <c r="AX664" s="14" t="s">
        <v>69</v>
      </c>
      <c r="AY664" s="157" t="s">
        <v>122</v>
      </c>
    </row>
    <row r="665" spans="1:65" s="13" customFormat="1" ht="10.199999999999999">
      <c r="B665" s="148"/>
      <c r="D665" s="149" t="s">
        <v>135</v>
      </c>
      <c r="E665" s="150" t="s">
        <v>3</v>
      </c>
      <c r="F665" s="151" t="s">
        <v>164</v>
      </c>
      <c r="H665" s="152">
        <v>11.038</v>
      </c>
      <c r="L665" s="148"/>
      <c r="M665" s="153"/>
      <c r="N665" s="154"/>
      <c r="O665" s="154"/>
      <c r="P665" s="154"/>
      <c r="Q665" s="154"/>
      <c r="R665" s="154"/>
      <c r="S665" s="154"/>
      <c r="T665" s="155"/>
      <c r="AT665" s="150" t="s">
        <v>135</v>
      </c>
      <c r="AU665" s="150" t="s">
        <v>131</v>
      </c>
      <c r="AV665" s="13" t="s">
        <v>131</v>
      </c>
      <c r="AW665" s="13" t="s">
        <v>30</v>
      </c>
      <c r="AX665" s="13" t="s">
        <v>69</v>
      </c>
      <c r="AY665" s="150" t="s">
        <v>122</v>
      </c>
    </row>
    <row r="666" spans="1:65" s="14" customFormat="1" ht="10.199999999999999">
      <c r="B666" s="156"/>
      <c r="D666" s="149" t="s">
        <v>135</v>
      </c>
      <c r="E666" s="157" t="s">
        <v>3</v>
      </c>
      <c r="F666" s="158" t="s">
        <v>145</v>
      </c>
      <c r="H666" s="159">
        <v>11.038</v>
      </c>
      <c r="L666" s="156"/>
      <c r="M666" s="160"/>
      <c r="N666" s="161"/>
      <c r="O666" s="161"/>
      <c r="P666" s="161"/>
      <c r="Q666" s="161"/>
      <c r="R666" s="161"/>
      <c r="S666" s="161"/>
      <c r="T666" s="162"/>
      <c r="AT666" s="157" t="s">
        <v>135</v>
      </c>
      <c r="AU666" s="157" t="s">
        <v>131</v>
      </c>
      <c r="AV666" s="14" t="s">
        <v>123</v>
      </c>
      <c r="AW666" s="14" t="s">
        <v>30</v>
      </c>
      <c r="AX666" s="14" t="s">
        <v>69</v>
      </c>
      <c r="AY666" s="157" t="s">
        <v>122</v>
      </c>
    </row>
    <row r="667" spans="1:65" s="13" customFormat="1" ht="10.199999999999999">
      <c r="B667" s="148"/>
      <c r="D667" s="149" t="s">
        <v>135</v>
      </c>
      <c r="E667" s="150" t="s">
        <v>3</v>
      </c>
      <c r="F667" s="151" t="s">
        <v>165</v>
      </c>
      <c r="H667" s="152">
        <v>48.741</v>
      </c>
      <c r="L667" s="148"/>
      <c r="M667" s="153"/>
      <c r="N667" s="154"/>
      <c r="O667" s="154"/>
      <c r="P667" s="154"/>
      <c r="Q667" s="154"/>
      <c r="R667" s="154"/>
      <c r="S667" s="154"/>
      <c r="T667" s="155"/>
      <c r="AT667" s="150" t="s">
        <v>135</v>
      </c>
      <c r="AU667" s="150" t="s">
        <v>131</v>
      </c>
      <c r="AV667" s="13" t="s">
        <v>131</v>
      </c>
      <c r="AW667" s="13" t="s">
        <v>30</v>
      </c>
      <c r="AX667" s="13" t="s">
        <v>69</v>
      </c>
      <c r="AY667" s="150" t="s">
        <v>122</v>
      </c>
    </row>
    <row r="668" spans="1:65" s="14" customFormat="1" ht="10.199999999999999">
      <c r="B668" s="156"/>
      <c r="D668" s="149" t="s">
        <v>135</v>
      </c>
      <c r="E668" s="157" t="s">
        <v>3</v>
      </c>
      <c r="F668" s="158" t="s">
        <v>145</v>
      </c>
      <c r="H668" s="159">
        <v>48.741</v>
      </c>
      <c r="L668" s="156"/>
      <c r="M668" s="160"/>
      <c r="N668" s="161"/>
      <c r="O668" s="161"/>
      <c r="P668" s="161"/>
      <c r="Q668" s="161"/>
      <c r="R668" s="161"/>
      <c r="S668" s="161"/>
      <c r="T668" s="162"/>
      <c r="AT668" s="157" t="s">
        <v>135</v>
      </c>
      <c r="AU668" s="157" t="s">
        <v>131</v>
      </c>
      <c r="AV668" s="14" t="s">
        <v>123</v>
      </c>
      <c r="AW668" s="14" t="s">
        <v>30</v>
      </c>
      <c r="AX668" s="14" t="s">
        <v>69</v>
      </c>
      <c r="AY668" s="157" t="s">
        <v>122</v>
      </c>
    </row>
    <row r="669" spans="1:65" s="13" customFormat="1" ht="10.199999999999999">
      <c r="B669" s="148"/>
      <c r="D669" s="149" t="s">
        <v>135</v>
      </c>
      <c r="E669" s="150" t="s">
        <v>3</v>
      </c>
      <c r="F669" s="151" t="s">
        <v>244</v>
      </c>
      <c r="H669" s="152">
        <v>47.103999999999999</v>
      </c>
      <c r="L669" s="148"/>
      <c r="M669" s="153"/>
      <c r="N669" s="154"/>
      <c r="O669" s="154"/>
      <c r="P669" s="154"/>
      <c r="Q669" s="154"/>
      <c r="R669" s="154"/>
      <c r="S669" s="154"/>
      <c r="T669" s="155"/>
      <c r="AT669" s="150" t="s">
        <v>135</v>
      </c>
      <c r="AU669" s="150" t="s">
        <v>131</v>
      </c>
      <c r="AV669" s="13" t="s">
        <v>131</v>
      </c>
      <c r="AW669" s="13" t="s">
        <v>30</v>
      </c>
      <c r="AX669" s="13" t="s">
        <v>69</v>
      </c>
      <c r="AY669" s="150" t="s">
        <v>122</v>
      </c>
    </row>
    <row r="670" spans="1:65" s="14" customFormat="1" ht="10.199999999999999">
      <c r="B670" s="156"/>
      <c r="D670" s="149" t="s">
        <v>135</v>
      </c>
      <c r="E670" s="157" t="s">
        <v>3</v>
      </c>
      <c r="F670" s="158" t="s">
        <v>145</v>
      </c>
      <c r="H670" s="159">
        <v>47.103999999999999</v>
      </c>
      <c r="L670" s="156"/>
      <c r="M670" s="160"/>
      <c r="N670" s="161"/>
      <c r="O670" s="161"/>
      <c r="P670" s="161"/>
      <c r="Q670" s="161"/>
      <c r="R670" s="161"/>
      <c r="S670" s="161"/>
      <c r="T670" s="162"/>
      <c r="AT670" s="157" t="s">
        <v>135</v>
      </c>
      <c r="AU670" s="157" t="s">
        <v>131</v>
      </c>
      <c r="AV670" s="14" t="s">
        <v>123</v>
      </c>
      <c r="AW670" s="14" t="s">
        <v>30</v>
      </c>
      <c r="AX670" s="14" t="s">
        <v>69</v>
      </c>
      <c r="AY670" s="157" t="s">
        <v>122</v>
      </c>
    </row>
    <row r="671" spans="1:65" s="15" customFormat="1" ht="10.199999999999999">
      <c r="B671" s="163"/>
      <c r="D671" s="149" t="s">
        <v>135</v>
      </c>
      <c r="E671" s="164" t="s">
        <v>3</v>
      </c>
      <c r="F671" s="165" t="s">
        <v>151</v>
      </c>
      <c r="H671" s="166">
        <v>181.32099999999997</v>
      </c>
      <c r="L671" s="163"/>
      <c r="M671" s="167"/>
      <c r="N671" s="168"/>
      <c r="O671" s="168"/>
      <c r="P671" s="168"/>
      <c r="Q671" s="168"/>
      <c r="R671" s="168"/>
      <c r="S671" s="168"/>
      <c r="T671" s="169"/>
      <c r="AT671" s="164" t="s">
        <v>135</v>
      </c>
      <c r="AU671" s="164" t="s">
        <v>131</v>
      </c>
      <c r="AV671" s="15" t="s">
        <v>141</v>
      </c>
      <c r="AW671" s="15" t="s">
        <v>30</v>
      </c>
      <c r="AX671" s="15" t="s">
        <v>74</v>
      </c>
      <c r="AY671" s="164" t="s">
        <v>122</v>
      </c>
    </row>
    <row r="672" spans="1:65" s="2" customFormat="1" ht="16.5" customHeight="1">
      <c r="A672" s="31"/>
      <c r="B672" s="131"/>
      <c r="C672" s="132" t="s">
        <v>1122</v>
      </c>
      <c r="D672" s="132" t="s">
        <v>125</v>
      </c>
      <c r="E672" s="133" t="s">
        <v>1123</v>
      </c>
      <c r="F672" s="134" t="s">
        <v>1124</v>
      </c>
      <c r="G672" s="135" t="s">
        <v>128</v>
      </c>
      <c r="H672" s="136">
        <v>181.321</v>
      </c>
      <c r="I672" s="137">
        <v>39.9</v>
      </c>
      <c r="J672" s="137">
        <f>ROUND(I672*H672,2)</f>
        <v>7234.71</v>
      </c>
      <c r="K672" s="134" t="s">
        <v>129</v>
      </c>
      <c r="L672" s="32"/>
      <c r="M672" s="138" t="s">
        <v>3</v>
      </c>
      <c r="N672" s="139" t="s">
        <v>41</v>
      </c>
      <c r="O672" s="140">
        <v>8.4000000000000005E-2</v>
      </c>
      <c r="P672" s="140">
        <f>O672*H672</f>
        <v>15.230964</v>
      </c>
      <c r="Q672" s="140">
        <v>0</v>
      </c>
      <c r="R672" s="140">
        <f>Q672*H672</f>
        <v>0</v>
      </c>
      <c r="S672" s="140">
        <v>0</v>
      </c>
      <c r="T672" s="141">
        <f>S672*H672</f>
        <v>0</v>
      </c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R672" s="142" t="s">
        <v>130</v>
      </c>
      <c r="AT672" s="142" t="s">
        <v>125</v>
      </c>
      <c r="AU672" s="142" t="s">
        <v>131</v>
      </c>
      <c r="AY672" s="19" t="s">
        <v>122</v>
      </c>
      <c r="BE672" s="143">
        <f>IF(N672="základní",J672,0)</f>
        <v>0</v>
      </c>
      <c r="BF672" s="143">
        <f>IF(N672="snížená",J672,0)</f>
        <v>7234.71</v>
      </c>
      <c r="BG672" s="143">
        <f>IF(N672="zákl. přenesená",J672,0)</f>
        <v>0</v>
      </c>
      <c r="BH672" s="143">
        <f>IF(N672="sníž. přenesená",J672,0)</f>
        <v>0</v>
      </c>
      <c r="BI672" s="143">
        <f>IF(N672="nulová",J672,0)</f>
        <v>0</v>
      </c>
      <c r="BJ672" s="19" t="s">
        <v>131</v>
      </c>
      <c r="BK672" s="143">
        <f>ROUND(I672*H672,2)</f>
        <v>7234.71</v>
      </c>
      <c r="BL672" s="19" t="s">
        <v>130</v>
      </c>
      <c r="BM672" s="142" t="s">
        <v>1125</v>
      </c>
    </row>
    <row r="673" spans="1:65" s="2" customFormat="1" ht="10.199999999999999">
      <c r="A673" s="31"/>
      <c r="B673" s="32"/>
      <c r="C673" s="31"/>
      <c r="D673" s="144" t="s">
        <v>133</v>
      </c>
      <c r="E673" s="31"/>
      <c r="F673" s="145" t="s">
        <v>1126</v>
      </c>
      <c r="G673" s="31"/>
      <c r="H673" s="31"/>
      <c r="I673" s="31"/>
      <c r="J673" s="31"/>
      <c r="K673" s="31"/>
      <c r="L673" s="32"/>
      <c r="M673" s="146"/>
      <c r="N673" s="147"/>
      <c r="O673" s="52"/>
      <c r="P673" s="52"/>
      <c r="Q673" s="52"/>
      <c r="R673" s="52"/>
      <c r="S673" s="52"/>
      <c r="T673" s="53"/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T673" s="19" t="s">
        <v>133</v>
      </c>
      <c r="AU673" s="19" t="s">
        <v>131</v>
      </c>
    </row>
    <row r="674" spans="1:65" s="2" customFormat="1" ht="16.5" customHeight="1">
      <c r="A674" s="31"/>
      <c r="B674" s="131"/>
      <c r="C674" s="132" t="s">
        <v>1127</v>
      </c>
      <c r="D674" s="132" t="s">
        <v>125</v>
      </c>
      <c r="E674" s="133" t="s">
        <v>1128</v>
      </c>
      <c r="F674" s="134" t="s">
        <v>1129</v>
      </c>
      <c r="G674" s="135" t="s">
        <v>128</v>
      </c>
      <c r="H674" s="136">
        <v>181.321</v>
      </c>
      <c r="I674" s="137">
        <v>35.1</v>
      </c>
      <c r="J674" s="137">
        <f>ROUND(I674*H674,2)</f>
        <v>6364.37</v>
      </c>
      <c r="K674" s="134" t="s">
        <v>129</v>
      </c>
      <c r="L674" s="32"/>
      <c r="M674" s="138" t="s">
        <v>3</v>
      </c>
      <c r="N674" s="139" t="s">
        <v>41</v>
      </c>
      <c r="O674" s="140">
        <v>7.3999999999999996E-2</v>
      </c>
      <c r="P674" s="140">
        <f>O674*H674</f>
        <v>13.417753999999999</v>
      </c>
      <c r="Q674" s="140">
        <v>1E-3</v>
      </c>
      <c r="R674" s="140">
        <f>Q674*H674</f>
        <v>0.18132100000000001</v>
      </c>
      <c r="S674" s="140">
        <v>3.1E-4</v>
      </c>
      <c r="T674" s="141">
        <f>S674*H674</f>
        <v>5.6209509999999997E-2</v>
      </c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R674" s="142" t="s">
        <v>130</v>
      </c>
      <c r="AT674" s="142" t="s">
        <v>125</v>
      </c>
      <c r="AU674" s="142" t="s">
        <v>131</v>
      </c>
      <c r="AY674" s="19" t="s">
        <v>122</v>
      </c>
      <c r="BE674" s="143">
        <f>IF(N674="základní",J674,0)</f>
        <v>0</v>
      </c>
      <c r="BF674" s="143">
        <f>IF(N674="snížená",J674,0)</f>
        <v>6364.37</v>
      </c>
      <c r="BG674" s="143">
        <f>IF(N674="zákl. přenesená",J674,0)</f>
        <v>0</v>
      </c>
      <c r="BH674" s="143">
        <f>IF(N674="sníž. přenesená",J674,0)</f>
        <v>0</v>
      </c>
      <c r="BI674" s="143">
        <f>IF(N674="nulová",J674,0)</f>
        <v>0</v>
      </c>
      <c r="BJ674" s="19" t="s">
        <v>131</v>
      </c>
      <c r="BK674" s="143">
        <f>ROUND(I674*H674,2)</f>
        <v>6364.37</v>
      </c>
      <c r="BL674" s="19" t="s">
        <v>130</v>
      </c>
      <c r="BM674" s="142" t="s">
        <v>1130</v>
      </c>
    </row>
    <row r="675" spans="1:65" s="2" customFormat="1" ht="10.199999999999999">
      <c r="A675" s="31"/>
      <c r="B675" s="32"/>
      <c r="C675" s="31"/>
      <c r="D675" s="144" t="s">
        <v>133</v>
      </c>
      <c r="E675" s="31"/>
      <c r="F675" s="145" t="s">
        <v>1131</v>
      </c>
      <c r="G675" s="31"/>
      <c r="H675" s="31"/>
      <c r="I675" s="31"/>
      <c r="J675" s="31"/>
      <c r="K675" s="31"/>
      <c r="L675" s="32"/>
      <c r="M675" s="146"/>
      <c r="N675" s="147"/>
      <c r="O675" s="52"/>
      <c r="P675" s="52"/>
      <c r="Q675" s="52"/>
      <c r="R675" s="52"/>
      <c r="S675" s="52"/>
      <c r="T675" s="53"/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T675" s="19" t="s">
        <v>133</v>
      </c>
      <c r="AU675" s="19" t="s">
        <v>131</v>
      </c>
    </row>
    <row r="676" spans="1:65" s="2" customFormat="1" ht="16.5" customHeight="1">
      <c r="A676" s="31"/>
      <c r="B676" s="131"/>
      <c r="C676" s="132" t="s">
        <v>1132</v>
      </c>
      <c r="D676" s="132" t="s">
        <v>125</v>
      </c>
      <c r="E676" s="133" t="s">
        <v>1133</v>
      </c>
      <c r="F676" s="134" t="s">
        <v>1134</v>
      </c>
      <c r="G676" s="135" t="s">
        <v>128</v>
      </c>
      <c r="H676" s="136">
        <v>92</v>
      </c>
      <c r="I676" s="137">
        <v>76.8</v>
      </c>
      <c r="J676" s="137">
        <f>ROUND(I676*H676,2)</f>
        <v>7065.6</v>
      </c>
      <c r="K676" s="134" t="s">
        <v>129</v>
      </c>
      <c r="L676" s="32"/>
      <c r="M676" s="138" t="s">
        <v>3</v>
      </c>
      <c r="N676" s="139" t="s">
        <v>41</v>
      </c>
      <c r="O676" s="140">
        <v>0.16200000000000001</v>
      </c>
      <c r="P676" s="140">
        <f>O676*H676</f>
        <v>14.904</v>
      </c>
      <c r="Q676" s="140">
        <v>0</v>
      </c>
      <c r="R676" s="140">
        <f>Q676*H676</f>
        <v>0</v>
      </c>
      <c r="S676" s="140">
        <v>2.5000000000000001E-4</v>
      </c>
      <c r="T676" s="141">
        <f>S676*H676</f>
        <v>2.3E-2</v>
      </c>
      <c r="U676" s="31"/>
      <c r="V676" s="31"/>
      <c r="W676" s="31"/>
      <c r="X676" s="31"/>
      <c r="Y676" s="31"/>
      <c r="Z676" s="31"/>
      <c r="AA676" s="31"/>
      <c r="AB676" s="31"/>
      <c r="AC676" s="31"/>
      <c r="AD676" s="31"/>
      <c r="AE676" s="31"/>
      <c r="AR676" s="142" t="s">
        <v>130</v>
      </c>
      <c r="AT676" s="142" t="s">
        <v>125</v>
      </c>
      <c r="AU676" s="142" t="s">
        <v>131</v>
      </c>
      <c r="AY676" s="19" t="s">
        <v>122</v>
      </c>
      <c r="BE676" s="143">
        <f>IF(N676="základní",J676,0)</f>
        <v>0</v>
      </c>
      <c r="BF676" s="143">
        <f>IF(N676="snížená",J676,0)</f>
        <v>7065.6</v>
      </c>
      <c r="BG676" s="143">
        <f>IF(N676="zákl. přenesená",J676,0)</f>
        <v>0</v>
      </c>
      <c r="BH676" s="143">
        <f>IF(N676="sníž. přenesená",J676,0)</f>
        <v>0</v>
      </c>
      <c r="BI676" s="143">
        <f>IF(N676="nulová",J676,0)</f>
        <v>0</v>
      </c>
      <c r="BJ676" s="19" t="s">
        <v>131</v>
      </c>
      <c r="BK676" s="143">
        <f>ROUND(I676*H676,2)</f>
        <v>7065.6</v>
      </c>
      <c r="BL676" s="19" t="s">
        <v>130</v>
      </c>
      <c r="BM676" s="142" t="s">
        <v>1135</v>
      </c>
    </row>
    <row r="677" spans="1:65" s="2" customFormat="1" ht="10.199999999999999">
      <c r="A677" s="31"/>
      <c r="B677" s="32"/>
      <c r="C677" s="31"/>
      <c r="D677" s="144" t="s">
        <v>133</v>
      </c>
      <c r="E677" s="31"/>
      <c r="F677" s="145" t="s">
        <v>1136</v>
      </c>
      <c r="G677" s="31"/>
      <c r="H677" s="31"/>
      <c r="I677" s="31"/>
      <c r="J677" s="31"/>
      <c r="K677" s="31"/>
      <c r="L677" s="32"/>
      <c r="M677" s="146"/>
      <c r="N677" s="147"/>
      <c r="O677" s="52"/>
      <c r="P677" s="52"/>
      <c r="Q677" s="52"/>
      <c r="R677" s="52"/>
      <c r="S677" s="52"/>
      <c r="T677" s="53"/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  <c r="AT677" s="19" t="s">
        <v>133</v>
      </c>
      <c r="AU677" s="19" t="s">
        <v>131</v>
      </c>
    </row>
    <row r="678" spans="1:65" s="2" customFormat="1" ht="16.5" customHeight="1">
      <c r="A678" s="31"/>
      <c r="B678" s="131"/>
      <c r="C678" s="132" t="s">
        <v>1137</v>
      </c>
      <c r="D678" s="132" t="s">
        <v>125</v>
      </c>
      <c r="E678" s="133" t="s">
        <v>1138</v>
      </c>
      <c r="F678" s="134" t="s">
        <v>1139</v>
      </c>
      <c r="G678" s="135" t="s">
        <v>128</v>
      </c>
      <c r="H678" s="136">
        <v>24</v>
      </c>
      <c r="I678" s="137">
        <v>71.400000000000006</v>
      </c>
      <c r="J678" s="137">
        <f>ROUND(I678*H678,2)</f>
        <v>1713.6</v>
      </c>
      <c r="K678" s="134" t="s">
        <v>129</v>
      </c>
      <c r="L678" s="32"/>
      <c r="M678" s="138" t="s">
        <v>3</v>
      </c>
      <c r="N678" s="139" t="s">
        <v>41</v>
      </c>
      <c r="O678" s="140">
        <v>7.3999999999999996E-2</v>
      </c>
      <c r="P678" s="140">
        <f>O678*H678</f>
        <v>1.7759999999999998</v>
      </c>
      <c r="Q678" s="140">
        <v>2.5000000000000001E-4</v>
      </c>
      <c r="R678" s="140">
        <f>Q678*H678</f>
        <v>6.0000000000000001E-3</v>
      </c>
      <c r="S678" s="140">
        <v>0</v>
      </c>
      <c r="T678" s="141">
        <f>S678*H678</f>
        <v>0</v>
      </c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R678" s="142" t="s">
        <v>130</v>
      </c>
      <c r="AT678" s="142" t="s">
        <v>125</v>
      </c>
      <c r="AU678" s="142" t="s">
        <v>131</v>
      </c>
      <c r="AY678" s="19" t="s">
        <v>122</v>
      </c>
      <c r="BE678" s="143">
        <f>IF(N678="základní",J678,0)</f>
        <v>0</v>
      </c>
      <c r="BF678" s="143">
        <f>IF(N678="snížená",J678,0)</f>
        <v>1713.6</v>
      </c>
      <c r="BG678" s="143">
        <f>IF(N678="zákl. přenesená",J678,0)</f>
        <v>0</v>
      </c>
      <c r="BH678" s="143">
        <f>IF(N678="sníž. přenesená",J678,0)</f>
        <v>0</v>
      </c>
      <c r="BI678" s="143">
        <f>IF(N678="nulová",J678,0)</f>
        <v>0</v>
      </c>
      <c r="BJ678" s="19" t="s">
        <v>131</v>
      </c>
      <c r="BK678" s="143">
        <f>ROUND(I678*H678,2)</f>
        <v>1713.6</v>
      </c>
      <c r="BL678" s="19" t="s">
        <v>130</v>
      </c>
      <c r="BM678" s="142" t="s">
        <v>1140</v>
      </c>
    </row>
    <row r="679" spans="1:65" s="2" customFormat="1" ht="10.199999999999999">
      <c r="A679" s="31"/>
      <c r="B679" s="32"/>
      <c r="C679" s="31"/>
      <c r="D679" s="144" t="s">
        <v>133</v>
      </c>
      <c r="E679" s="31"/>
      <c r="F679" s="145" t="s">
        <v>1141</v>
      </c>
      <c r="G679" s="31"/>
      <c r="H679" s="31"/>
      <c r="I679" s="31"/>
      <c r="J679" s="31"/>
      <c r="K679" s="31"/>
      <c r="L679" s="32"/>
      <c r="M679" s="146"/>
      <c r="N679" s="147"/>
      <c r="O679" s="52"/>
      <c r="P679" s="52"/>
      <c r="Q679" s="52"/>
      <c r="R679" s="52"/>
      <c r="S679" s="52"/>
      <c r="T679" s="53"/>
      <c r="U679" s="31"/>
      <c r="V679" s="31"/>
      <c r="W679" s="31"/>
      <c r="X679" s="31"/>
      <c r="Y679" s="31"/>
      <c r="Z679" s="31"/>
      <c r="AA679" s="31"/>
      <c r="AB679" s="31"/>
      <c r="AC679" s="31"/>
      <c r="AD679" s="31"/>
      <c r="AE679" s="31"/>
      <c r="AT679" s="19" t="s">
        <v>133</v>
      </c>
      <c r="AU679" s="19" t="s">
        <v>131</v>
      </c>
    </row>
    <row r="680" spans="1:65" s="13" customFormat="1" ht="10.199999999999999">
      <c r="B680" s="148"/>
      <c r="D680" s="149" t="s">
        <v>135</v>
      </c>
      <c r="E680" s="150" t="s">
        <v>3</v>
      </c>
      <c r="F680" s="151" t="s">
        <v>1142</v>
      </c>
      <c r="H680" s="152">
        <v>24</v>
      </c>
      <c r="L680" s="148"/>
      <c r="M680" s="153"/>
      <c r="N680" s="154"/>
      <c r="O680" s="154"/>
      <c r="P680" s="154"/>
      <c r="Q680" s="154"/>
      <c r="R680" s="154"/>
      <c r="S680" s="154"/>
      <c r="T680" s="155"/>
      <c r="AT680" s="150" t="s">
        <v>135</v>
      </c>
      <c r="AU680" s="150" t="s">
        <v>131</v>
      </c>
      <c r="AV680" s="13" t="s">
        <v>131</v>
      </c>
      <c r="AW680" s="13" t="s">
        <v>30</v>
      </c>
      <c r="AX680" s="13" t="s">
        <v>69</v>
      </c>
      <c r="AY680" s="150" t="s">
        <v>122</v>
      </c>
    </row>
    <row r="681" spans="1:65" s="15" customFormat="1" ht="10.199999999999999">
      <c r="B681" s="163"/>
      <c r="D681" s="149" t="s">
        <v>135</v>
      </c>
      <c r="E681" s="164" t="s">
        <v>3</v>
      </c>
      <c r="F681" s="165" t="s">
        <v>151</v>
      </c>
      <c r="H681" s="166">
        <v>24</v>
      </c>
      <c r="L681" s="163"/>
      <c r="M681" s="167"/>
      <c r="N681" s="168"/>
      <c r="O681" s="168"/>
      <c r="P681" s="168"/>
      <c r="Q681" s="168"/>
      <c r="R681" s="168"/>
      <c r="S681" s="168"/>
      <c r="T681" s="169"/>
      <c r="AT681" s="164" t="s">
        <v>135</v>
      </c>
      <c r="AU681" s="164" t="s">
        <v>131</v>
      </c>
      <c r="AV681" s="15" t="s">
        <v>141</v>
      </c>
      <c r="AW681" s="15" t="s">
        <v>30</v>
      </c>
      <c r="AX681" s="15" t="s">
        <v>74</v>
      </c>
      <c r="AY681" s="164" t="s">
        <v>122</v>
      </c>
    </row>
    <row r="682" spans="1:65" s="2" customFormat="1" ht="16.5" customHeight="1">
      <c r="A682" s="31"/>
      <c r="B682" s="131"/>
      <c r="C682" s="132" t="s">
        <v>1143</v>
      </c>
      <c r="D682" s="132" t="s">
        <v>125</v>
      </c>
      <c r="E682" s="133" t="s">
        <v>1144</v>
      </c>
      <c r="F682" s="134" t="s">
        <v>1145</v>
      </c>
      <c r="G682" s="135" t="s">
        <v>128</v>
      </c>
      <c r="H682" s="136">
        <v>24</v>
      </c>
      <c r="I682" s="137">
        <v>119</v>
      </c>
      <c r="J682" s="137">
        <f>ROUND(I682*H682,2)</f>
        <v>2856</v>
      </c>
      <c r="K682" s="134" t="s">
        <v>129</v>
      </c>
      <c r="L682" s="32"/>
      <c r="M682" s="138" t="s">
        <v>3</v>
      </c>
      <c r="N682" s="139" t="s">
        <v>41</v>
      </c>
      <c r="O682" s="140">
        <v>0.13</v>
      </c>
      <c r="P682" s="140">
        <f>O682*H682</f>
        <v>3.12</v>
      </c>
      <c r="Q682" s="140">
        <v>2.9E-4</v>
      </c>
      <c r="R682" s="140">
        <f>Q682*H682</f>
        <v>6.96E-3</v>
      </c>
      <c r="S682" s="140">
        <v>0</v>
      </c>
      <c r="T682" s="141">
        <f>S682*H682</f>
        <v>0</v>
      </c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R682" s="142" t="s">
        <v>130</v>
      </c>
      <c r="AT682" s="142" t="s">
        <v>125</v>
      </c>
      <c r="AU682" s="142" t="s">
        <v>131</v>
      </c>
      <c r="AY682" s="19" t="s">
        <v>122</v>
      </c>
      <c r="BE682" s="143">
        <f>IF(N682="základní",J682,0)</f>
        <v>0</v>
      </c>
      <c r="BF682" s="143">
        <f>IF(N682="snížená",J682,0)</f>
        <v>2856</v>
      </c>
      <c r="BG682" s="143">
        <f>IF(N682="zákl. přenesená",J682,0)</f>
        <v>0</v>
      </c>
      <c r="BH682" s="143">
        <f>IF(N682="sníž. přenesená",J682,0)</f>
        <v>0</v>
      </c>
      <c r="BI682" s="143">
        <f>IF(N682="nulová",J682,0)</f>
        <v>0</v>
      </c>
      <c r="BJ682" s="19" t="s">
        <v>131</v>
      </c>
      <c r="BK682" s="143">
        <f>ROUND(I682*H682,2)</f>
        <v>2856</v>
      </c>
      <c r="BL682" s="19" t="s">
        <v>130</v>
      </c>
      <c r="BM682" s="142" t="s">
        <v>1146</v>
      </c>
    </row>
    <row r="683" spans="1:65" s="2" customFormat="1" ht="10.199999999999999">
      <c r="A683" s="31"/>
      <c r="B683" s="32"/>
      <c r="C683" s="31"/>
      <c r="D683" s="144" t="s">
        <v>133</v>
      </c>
      <c r="E683" s="31"/>
      <c r="F683" s="145" t="s">
        <v>1147</v>
      </c>
      <c r="G683" s="31"/>
      <c r="H683" s="31"/>
      <c r="I683" s="31"/>
      <c r="J683" s="31"/>
      <c r="K683" s="31"/>
      <c r="L683" s="32"/>
      <c r="M683" s="146"/>
      <c r="N683" s="147"/>
      <c r="O683" s="52"/>
      <c r="P683" s="52"/>
      <c r="Q683" s="52"/>
      <c r="R683" s="52"/>
      <c r="S683" s="52"/>
      <c r="T683" s="53"/>
      <c r="U683" s="31"/>
      <c r="V683" s="31"/>
      <c r="W683" s="31"/>
      <c r="X683" s="31"/>
      <c r="Y683" s="31"/>
      <c r="Z683" s="31"/>
      <c r="AA683" s="31"/>
      <c r="AB683" s="31"/>
      <c r="AC683" s="31"/>
      <c r="AD683" s="31"/>
      <c r="AE683" s="31"/>
      <c r="AT683" s="19" t="s">
        <v>133</v>
      </c>
      <c r="AU683" s="19" t="s">
        <v>131</v>
      </c>
    </row>
    <row r="684" spans="1:65" s="2" customFormat="1" ht="16.5" customHeight="1">
      <c r="A684" s="31"/>
      <c r="B684" s="131"/>
      <c r="C684" s="132" t="s">
        <v>1148</v>
      </c>
      <c r="D684" s="132" t="s">
        <v>125</v>
      </c>
      <c r="E684" s="133" t="s">
        <v>1149</v>
      </c>
      <c r="F684" s="134" t="s">
        <v>1150</v>
      </c>
      <c r="G684" s="135" t="s">
        <v>128</v>
      </c>
      <c r="H684" s="136">
        <v>181.321</v>
      </c>
      <c r="I684" s="137">
        <v>18.3</v>
      </c>
      <c r="J684" s="137">
        <f>ROUND(I684*H684,2)</f>
        <v>3318.17</v>
      </c>
      <c r="K684" s="134" t="s">
        <v>129</v>
      </c>
      <c r="L684" s="32"/>
      <c r="M684" s="138" t="s">
        <v>3</v>
      </c>
      <c r="N684" s="139" t="s">
        <v>41</v>
      </c>
      <c r="O684" s="140">
        <v>3.3000000000000002E-2</v>
      </c>
      <c r="P684" s="140">
        <f>O684*H684</f>
        <v>5.9835929999999999</v>
      </c>
      <c r="Q684" s="140">
        <v>2.0000000000000001E-4</v>
      </c>
      <c r="R684" s="140">
        <f>Q684*H684</f>
        <v>3.6264200000000003E-2</v>
      </c>
      <c r="S684" s="140">
        <v>0</v>
      </c>
      <c r="T684" s="141">
        <f>S684*H684</f>
        <v>0</v>
      </c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  <c r="AR684" s="142" t="s">
        <v>130</v>
      </c>
      <c r="AT684" s="142" t="s">
        <v>125</v>
      </c>
      <c r="AU684" s="142" t="s">
        <v>131</v>
      </c>
      <c r="AY684" s="19" t="s">
        <v>122</v>
      </c>
      <c r="BE684" s="143">
        <f>IF(N684="základní",J684,0)</f>
        <v>0</v>
      </c>
      <c r="BF684" s="143">
        <f>IF(N684="snížená",J684,0)</f>
        <v>3318.17</v>
      </c>
      <c r="BG684" s="143">
        <f>IF(N684="zákl. přenesená",J684,0)</f>
        <v>0</v>
      </c>
      <c r="BH684" s="143">
        <f>IF(N684="sníž. přenesená",J684,0)</f>
        <v>0</v>
      </c>
      <c r="BI684" s="143">
        <f>IF(N684="nulová",J684,0)</f>
        <v>0</v>
      </c>
      <c r="BJ684" s="19" t="s">
        <v>131</v>
      </c>
      <c r="BK684" s="143">
        <f>ROUND(I684*H684,2)</f>
        <v>3318.17</v>
      </c>
      <c r="BL684" s="19" t="s">
        <v>130</v>
      </c>
      <c r="BM684" s="142" t="s">
        <v>1151</v>
      </c>
    </row>
    <row r="685" spans="1:65" s="2" customFormat="1" ht="10.199999999999999">
      <c r="A685" s="31"/>
      <c r="B685" s="32"/>
      <c r="C685" s="31"/>
      <c r="D685" s="144" t="s">
        <v>133</v>
      </c>
      <c r="E685" s="31"/>
      <c r="F685" s="145" t="s">
        <v>1152</v>
      </c>
      <c r="G685" s="31"/>
      <c r="H685" s="31"/>
      <c r="I685" s="31"/>
      <c r="J685" s="31"/>
      <c r="K685" s="31"/>
      <c r="L685" s="32"/>
      <c r="M685" s="146"/>
      <c r="N685" s="147"/>
      <c r="O685" s="52"/>
      <c r="P685" s="52"/>
      <c r="Q685" s="52"/>
      <c r="R685" s="52"/>
      <c r="S685" s="52"/>
      <c r="T685" s="53"/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  <c r="AT685" s="19" t="s">
        <v>133</v>
      </c>
      <c r="AU685" s="19" t="s">
        <v>131</v>
      </c>
    </row>
    <row r="686" spans="1:65" s="2" customFormat="1" ht="24.15" customHeight="1">
      <c r="A686" s="31"/>
      <c r="B686" s="131"/>
      <c r="C686" s="132" t="s">
        <v>1153</v>
      </c>
      <c r="D686" s="132" t="s">
        <v>125</v>
      </c>
      <c r="E686" s="133" t="s">
        <v>1154</v>
      </c>
      <c r="F686" s="134" t="s">
        <v>1155</v>
      </c>
      <c r="G686" s="135" t="s">
        <v>128</v>
      </c>
      <c r="H686" s="136">
        <v>181.321</v>
      </c>
      <c r="I686" s="137">
        <v>42</v>
      </c>
      <c r="J686" s="137">
        <f>ROUND(I686*H686,2)</f>
        <v>7615.48</v>
      </c>
      <c r="K686" s="134" t="s">
        <v>129</v>
      </c>
      <c r="L686" s="32"/>
      <c r="M686" s="138" t="s">
        <v>3</v>
      </c>
      <c r="N686" s="139" t="s">
        <v>41</v>
      </c>
      <c r="O686" s="140">
        <v>6.4000000000000001E-2</v>
      </c>
      <c r="P686" s="140">
        <f>O686*H686</f>
        <v>11.604544000000001</v>
      </c>
      <c r="Q686" s="140">
        <v>2.9E-4</v>
      </c>
      <c r="R686" s="140">
        <f>Q686*H686</f>
        <v>5.2583089999999999E-2</v>
      </c>
      <c r="S686" s="140">
        <v>0</v>
      </c>
      <c r="T686" s="141">
        <f>S686*H686</f>
        <v>0</v>
      </c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R686" s="142" t="s">
        <v>130</v>
      </c>
      <c r="AT686" s="142" t="s">
        <v>125</v>
      </c>
      <c r="AU686" s="142" t="s">
        <v>131</v>
      </c>
      <c r="AY686" s="19" t="s">
        <v>122</v>
      </c>
      <c r="BE686" s="143">
        <f>IF(N686="základní",J686,0)</f>
        <v>0</v>
      </c>
      <c r="BF686" s="143">
        <f>IF(N686="snížená",J686,0)</f>
        <v>7615.48</v>
      </c>
      <c r="BG686" s="143">
        <f>IF(N686="zákl. přenesená",J686,0)</f>
        <v>0</v>
      </c>
      <c r="BH686" s="143">
        <f>IF(N686="sníž. přenesená",J686,0)</f>
        <v>0</v>
      </c>
      <c r="BI686" s="143">
        <f>IF(N686="nulová",J686,0)</f>
        <v>0</v>
      </c>
      <c r="BJ686" s="19" t="s">
        <v>131</v>
      </c>
      <c r="BK686" s="143">
        <f>ROUND(I686*H686,2)</f>
        <v>7615.48</v>
      </c>
      <c r="BL686" s="19" t="s">
        <v>130</v>
      </c>
      <c r="BM686" s="142" t="s">
        <v>1156</v>
      </c>
    </row>
    <row r="687" spans="1:65" s="2" customFormat="1" ht="10.199999999999999">
      <c r="A687" s="31"/>
      <c r="B687" s="32"/>
      <c r="C687" s="31"/>
      <c r="D687" s="144" t="s">
        <v>133</v>
      </c>
      <c r="E687" s="31"/>
      <c r="F687" s="145" t="s">
        <v>1157</v>
      </c>
      <c r="G687" s="31"/>
      <c r="H687" s="31"/>
      <c r="I687" s="31"/>
      <c r="J687" s="31"/>
      <c r="K687" s="31"/>
      <c r="L687" s="32"/>
      <c r="M687" s="146"/>
      <c r="N687" s="147"/>
      <c r="O687" s="52"/>
      <c r="P687" s="52"/>
      <c r="Q687" s="52"/>
      <c r="R687" s="52"/>
      <c r="S687" s="52"/>
      <c r="T687" s="53"/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  <c r="AT687" s="19" t="s">
        <v>133</v>
      </c>
      <c r="AU687" s="19" t="s">
        <v>131</v>
      </c>
    </row>
    <row r="688" spans="1:65" s="12" customFormat="1" ht="25.95" customHeight="1">
      <c r="B688" s="119"/>
      <c r="D688" s="120" t="s">
        <v>68</v>
      </c>
      <c r="E688" s="121" t="s">
        <v>1158</v>
      </c>
      <c r="F688" s="121" t="s">
        <v>1159</v>
      </c>
      <c r="J688" s="122">
        <f>BK688</f>
        <v>38409.120000000003</v>
      </c>
      <c r="L688" s="119"/>
      <c r="M688" s="123"/>
      <c r="N688" s="124"/>
      <c r="O688" s="124"/>
      <c r="P688" s="125">
        <f>P689+P692</f>
        <v>0</v>
      </c>
      <c r="Q688" s="124"/>
      <c r="R688" s="125">
        <f>R689+R692</f>
        <v>0</v>
      </c>
      <c r="S688" s="124"/>
      <c r="T688" s="126">
        <f>T689+T692</f>
        <v>0</v>
      </c>
      <c r="AR688" s="120" t="s">
        <v>166</v>
      </c>
      <c r="AT688" s="127" t="s">
        <v>68</v>
      </c>
      <c r="AU688" s="127" t="s">
        <v>69</v>
      </c>
      <c r="AY688" s="120" t="s">
        <v>122</v>
      </c>
      <c r="BK688" s="128">
        <f>BK689+BK692</f>
        <v>38409.120000000003</v>
      </c>
    </row>
    <row r="689" spans="1:65" s="12" customFormat="1" ht="22.8" customHeight="1">
      <c r="B689" s="119"/>
      <c r="D689" s="120" t="s">
        <v>68</v>
      </c>
      <c r="E689" s="129" t="s">
        <v>1160</v>
      </c>
      <c r="F689" s="129" t="s">
        <v>1161</v>
      </c>
      <c r="J689" s="130">
        <f>BK689</f>
        <v>19204.560000000001</v>
      </c>
      <c r="L689" s="119"/>
      <c r="M689" s="123"/>
      <c r="N689" s="124"/>
      <c r="O689" s="124"/>
      <c r="P689" s="125">
        <f>SUM(P690:P691)</f>
        <v>0</v>
      </c>
      <c r="Q689" s="124"/>
      <c r="R689" s="125">
        <f>SUM(R690:R691)</f>
        <v>0</v>
      </c>
      <c r="S689" s="124"/>
      <c r="T689" s="126">
        <f>SUM(T690:T691)</f>
        <v>0</v>
      </c>
      <c r="AR689" s="120" t="s">
        <v>166</v>
      </c>
      <c r="AT689" s="127" t="s">
        <v>68</v>
      </c>
      <c r="AU689" s="127" t="s">
        <v>74</v>
      </c>
      <c r="AY689" s="120" t="s">
        <v>122</v>
      </c>
      <c r="BK689" s="128">
        <f>SUM(BK690:BK691)</f>
        <v>19204.560000000001</v>
      </c>
    </row>
    <row r="690" spans="1:65" s="2" customFormat="1" ht="16.5" customHeight="1">
      <c r="A690" s="31"/>
      <c r="B690" s="131"/>
      <c r="C690" s="132" t="s">
        <v>1162</v>
      </c>
      <c r="D690" s="132" t="s">
        <v>125</v>
      </c>
      <c r="E690" s="133" t="s">
        <v>1163</v>
      </c>
      <c r="F690" s="134" t="s">
        <v>1161</v>
      </c>
      <c r="G690" s="135" t="s">
        <v>316</v>
      </c>
      <c r="H690" s="136">
        <v>3.6720000000000002</v>
      </c>
      <c r="I690" s="137">
        <v>5230</v>
      </c>
      <c r="J690" s="137">
        <f>ROUND(I690*H690,2)</f>
        <v>19204.560000000001</v>
      </c>
      <c r="K690" s="134" t="s">
        <v>129</v>
      </c>
      <c r="L690" s="32"/>
      <c r="M690" s="138" t="s">
        <v>3</v>
      </c>
      <c r="N690" s="139" t="s">
        <v>41</v>
      </c>
      <c r="O690" s="140">
        <v>0</v>
      </c>
      <c r="P690" s="140">
        <f>O690*H690</f>
        <v>0</v>
      </c>
      <c r="Q690" s="140">
        <v>0</v>
      </c>
      <c r="R690" s="140">
        <f>Q690*H690</f>
        <v>0</v>
      </c>
      <c r="S690" s="140">
        <v>0</v>
      </c>
      <c r="T690" s="141">
        <f>S690*H690</f>
        <v>0</v>
      </c>
      <c r="U690" s="31"/>
      <c r="V690" s="31"/>
      <c r="W690" s="31"/>
      <c r="X690" s="31"/>
      <c r="Y690" s="31"/>
      <c r="Z690" s="31"/>
      <c r="AA690" s="31"/>
      <c r="AB690" s="31"/>
      <c r="AC690" s="31"/>
      <c r="AD690" s="31"/>
      <c r="AE690" s="31"/>
      <c r="AR690" s="142" t="s">
        <v>1164</v>
      </c>
      <c r="AT690" s="142" t="s">
        <v>125</v>
      </c>
      <c r="AU690" s="142" t="s">
        <v>131</v>
      </c>
      <c r="AY690" s="19" t="s">
        <v>122</v>
      </c>
      <c r="BE690" s="143">
        <f>IF(N690="základní",J690,0)</f>
        <v>0</v>
      </c>
      <c r="BF690" s="143">
        <f>IF(N690="snížená",J690,0)</f>
        <v>19204.560000000001</v>
      </c>
      <c r="BG690" s="143">
        <f>IF(N690="zákl. přenesená",J690,0)</f>
        <v>0</v>
      </c>
      <c r="BH690" s="143">
        <f>IF(N690="sníž. přenesená",J690,0)</f>
        <v>0</v>
      </c>
      <c r="BI690" s="143">
        <f>IF(N690="nulová",J690,0)</f>
        <v>0</v>
      </c>
      <c r="BJ690" s="19" t="s">
        <v>131</v>
      </c>
      <c r="BK690" s="143">
        <f>ROUND(I690*H690,2)</f>
        <v>19204.560000000001</v>
      </c>
      <c r="BL690" s="19" t="s">
        <v>1164</v>
      </c>
      <c r="BM690" s="142" t="s">
        <v>1165</v>
      </c>
    </row>
    <row r="691" spans="1:65" s="2" customFormat="1" ht="10.199999999999999">
      <c r="A691" s="31"/>
      <c r="B691" s="32"/>
      <c r="C691" s="31"/>
      <c r="D691" s="144" t="s">
        <v>133</v>
      </c>
      <c r="E691" s="31"/>
      <c r="F691" s="145" t="s">
        <v>1166</v>
      </c>
      <c r="G691" s="31"/>
      <c r="H691" s="31"/>
      <c r="I691" s="31"/>
      <c r="J691" s="31"/>
      <c r="K691" s="31"/>
      <c r="L691" s="32"/>
      <c r="M691" s="146"/>
      <c r="N691" s="147"/>
      <c r="O691" s="52"/>
      <c r="P691" s="52"/>
      <c r="Q691" s="52"/>
      <c r="R691" s="52"/>
      <c r="S691" s="52"/>
      <c r="T691" s="53"/>
      <c r="U691" s="31"/>
      <c r="V691" s="31"/>
      <c r="W691" s="31"/>
      <c r="X691" s="31"/>
      <c r="Y691" s="31"/>
      <c r="Z691" s="31"/>
      <c r="AA691" s="31"/>
      <c r="AB691" s="31"/>
      <c r="AC691" s="31"/>
      <c r="AD691" s="31"/>
      <c r="AE691" s="31"/>
      <c r="AT691" s="19" t="s">
        <v>133</v>
      </c>
      <c r="AU691" s="19" t="s">
        <v>131</v>
      </c>
    </row>
    <row r="692" spans="1:65" s="12" customFormat="1" ht="22.8" customHeight="1">
      <c r="B692" s="119"/>
      <c r="D692" s="120" t="s">
        <v>68</v>
      </c>
      <c r="E692" s="129" t="s">
        <v>1167</v>
      </c>
      <c r="F692" s="129" t="s">
        <v>1168</v>
      </c>
      <c r="J692" s="130">
        <f>BK692</f>
        <v>19204.560000000001</v>
      </c>
      <c r="L692" s="119"/>
      <c r="M692" s="123"/>
      <c r="N692" s="124"/>
      <c r="O692" s="124"/>
      <c r="P692" s="125">
        <f>SUM(P693:P694)</f>
        <v>0</v>
      </c>
      <c r="Q692" s="124"/>
      <c r="R692" s="125">
        <f>SUM(R693:R694)</f>
        <v>0</v>
      </c>
      <c r="S692" s="124"/>
      <c r="T692" s="126">
        <f>SUM(T693:T694)</f>
        <v>0</v>
      </c>
      <c r="AR692" s="120" t="s">
        <v>166</v>
      </c>
      <c r="AT692" s="127" t="s">
        <v>68</v>
      </c>
      <c r="AU692" s="127" t="s">
        <v>74</v>
      </c>
      <c r="AY692" s="120" t="s">
        <v>122</v>
      </c>
      <c r="BK692" s="128">
        <f>SUM(BK693:BK694)</f>
        <v>19204.560000000001</v>
      </c>
    </row>
    <row r="693" spans="1:65" s="2" customFormat="1" ht="16.5" customHeight="1">
      <c r="A693" s="31"/>
      <c r="B693" s="131"/>
      <c r="C693" s="132" t="s">
        <v>1169</v>
      </c>
      <c r="D693" s="132" t="s">
        <v>125</v>
      </c>
      <c r="E693" s="133" t="s">
        <v>1170</v>
      </c>
      <c r="F693" s="134" t="s">
        <v>1168</v>
      </c>
      <c r="G693" s="135" t="s">
        <v>316</v>
      </c>
      <c r="H693" s="136">
        <v>3.6720000000000002</v>
      </c>
      <c r="I693" s="137">
        <v>5230</v>
      </c>
      <c r="J693" s="137">
        <f>ROUND(I693*H693,2)</f>
        <v>19204.560000000001</v>
      </c>
      <c r="K693" s="134" t="s">
        <v>129</v>
      </c>
      <c r="L693" s="32"/>
      <c r="M693" s="138" t="s">
        <v>3</v>
      </c>
      <c r="N693" s="139" t="s">
        <v>41</v>
      </c>
      <c r="O693" s="140">
        <v>0</v>
      </c>
      <c r="P693" s="140">
        <f>O693*H693</f>
        <v>0</v>
      </c>
      <c r="Q693" s="140">
        <v>0</v>
      </c>
      <c r="R693" s="140">
        <f>Q693*H693</f>
        <v>0</v>
      </c>
      <c r="S693" s="140">
        <v>0</v>
      </c>
      <c r="T693" s="141">
        <f>S693*H693</f>
        <v>0</v>
      </c>
      <c r="U693" s="31"/>
      <c r="V693" s="31"/>
      <c r="W693" s="31"/>
      <c r="X693" s="31"/>
      <c r="Y693" s="31"/>
      <c r="Z693" s="31"/>
      <c r="AA693" s="31"/>
      <c r="AB693" s="31"/>
      <c r="AC693" s="31"/>
      <c r="AD693" s="31"/>
      <c r="AE693" s="31"/>
      <c r="AR693" s="142" t="s">
        <v>141</v>
      </c>
      <c r="AT693" s="142" t="s">
        <v>125</v>
      </c>
      <c r="AU693" s="142" t="s">
        <v>131</v>
      </c>
      <c r="AY693" s="19" t="s">
        <v>122</v>
      </c>
      <c r="BE693" s="143">
        <f>IF(N693="základní",J693,0)</f>
        <v>0</v>
      </c>
      <c r="BF693" s="143">
        <f>IF(N693="snížená",J693,0)</f>
        <v>19204.560000000001</v>
      </c>
      <c r="BG693" s="143">
        <f>IF(N693="zákl. přenesená",J693,0)</f>
        <v>0</v>
      </c>
      <c r="BH693" s="143">
        <f>IF(N693="sníž. přenesená",J693,0)</f>
        <v>0</v>
      </c>
      <c r="BI693" s="143">
        <f>IF(N693="nulová",J693,0)</f>
        <v>0</v>
      </c>
      <c r="BJ693" s="19" t="s">
        <v>131</v>
      </c>
      <c r="BK693" s="143">
        <f>ROUND(I693*H693,2)</f>
        <v>19204.560000000001</v>
      </c>
      <c r="BL693" s="19" t="s">
        <v>141</v>
      </c>
      <c r="BM693" s="142" t="s">
        <v>1171</v>
      </c>
    </row>
    <row r="694" spans="1:65" s="2" customFormat="1" ht="10.199999999999999">
      <c r="A694" s="31"/>
      <c r="B694" s="32"/>
      <c r="C694" s="31"/>
      <c r="D694" s="144" t="s">
        <v>133</v>
      </c>
      <c r="E694" s="31"/>
      <c r="F694" s="145" t="s">
        <v>1172</v>
      </c>
      <c r="G694" s="31"/>
      <c r="H694" s="31"/>
      <c r="I694" s="31"/>
      <c r="J694" s="31"/>
      <c r="K694" s="31"/>
      <c r="L694" s="32"/>
      <c r="M694" s="185"/>
      <c r="N694" s="186"/>
      <c r="O694" s="187"/>
      <c r="P694" s="187"/>
      <c r="Q694" s="187"/>
      <c r="R694" s="187"/>
      <c r="S694" s="187"/>
      <c r="T694" s="188"/>
      <c r="U694" s="31"/>
      <c r="V694" s="31"/>
      <c r="W694" s="31"/>
      <c r="X694" s="31"/>
      <c r="Y694" s="31"/>
      <c r="Z694" s="31"/>
      <c r="AA694" s="31"/>
      <c r="AB694" s="31"/>
      <c r="AC694" s="31"/>
      <c r="AD694" s="31"/>
      <c r="AE694" s="31"/>
      <c r="AT694" s="19" t="s">
        <v>133</v>
      </c>
      <c r="AU694" s="19" t="s">
        <v>131</v>
      </c>
    </row>
    <row r="695" spans="1:65" s="2" customFormat="1" ht="6.9" customHeight="1">
      <c r="A695" s="31"/>
      <c r="B695" s="41"/>
      <c r="C695" s="42"/>
      <c r="D695" s="42"/>
      <c r="E695" s="42"/>
      <c r="F695" s="42"/>
      <c r="G695" s="42"/>
      <c r="H695" s="42"/>
      <c r="I695" s="42"/>
      <c r="J695" s="42"/>
      <c r="K695" s="42"/>
      <c r="L695" s="32"/>
      <c r="M695" s="31"/>
      <c r="O695" s="31"/>
      <c r="P695" s="31"/>
      <c r="Q695" s="31"/>
      <c r="R695" s="31"/>
      <c r="S695" s="31"/>
      <c r="T695" s="31"/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</row>
  </sheetData>
  <autoFilter ref="C98:K694"/>
  <mergeCells count="6">
    <mergeCell ref="L2:V2"/>
    <mergeCell ref="E7:H7"/>
    <mergeCell ref="E16:H16"/>
    <mergeCell ref="E25:H25"/>
    <mergeCell ref="E46:H46"/>
    <mergeCell ref="E91:H91"/>
  </mergeCells>
  <hyperlinks>
    <hyperlink ref="F103" r:id="rId1"/>
    <hyperlink ref="F107" r:id="rId2"/>
    <hyperlink ref="F122" r:id="rId3"/>
    <hyperlink ref="F124" r:id="rId4"/>
    <hyperlink ref="F139" r:id="rId5"/>
    <hyperlink ref="F143" r:id="rId6"/>
    <hyperlink ref="F145" r:id="rId7"/>
    <hyperlink ref="F154" r:id="rId8"/>
    <hyperlink ref="F157" r:id="rId9"/>
    <hyperlink ref="F172" r:id="rId10"/>
    <hyperlink ref="F174" r:id="rId11"/>
    <hyperlink ref="F176" r:id="rId12"/>
    <hyperlink ref="F178" r:id="rId13"/>
    <hyperlink ref="F181" r:id="rId14"/>
    <hyperlink ref="F183" r:id="rId15"/>
    <hyperlink ref="F190" r:id="rId16"/>
    <hyperlink ref="F201" r:id="rId17"/>
    <hyperlink ref="F219" r:id="rId18"/>
    <hyperlink ref="F221" r:id="rId19"/>
    <hyperlink ref="F224" r:id="rId20"/>
    <hyperlink ref="F226" r:id="rId21"/>
    <hyperlink ref="F228" r:id="rId22"/>
    <hyperlink ref="F230" r:id="rId23"/>
    <hyperlink ref="F233" r:id="rId24"/>
    <hyperlink ref="F237" r:id="rId25"/>
    <hyperlink ref="F244" r:id="rId26"/>
    <hyperlink ref="F253" r:id="rId27"/>
    <hyperlink ref="F258" r:id="rId28"/>
    <hyperlink ref="F261" r:id="rId29"/>
    <hyperlink ref="F266" r:id="rId30"/>
    <hyperlink ref="F269" r:id="rId31"/>
    <hyperlink ref="F271" r:id="rId32"/>
    <hyperlink ref="F273" r:id="rId33"/>
    <hyperlink ref="F277" r:id="rId34"/>
    <hyperlink ref="F280" r:id="rId35"/>
    <hyperlink ref="F282" r:id="rId36"/>
    <hyperlink ref="F286" r:id="rId37"/>
    <hyperlink ref="F295" r:id="rId38"/>
    <hyperlink ref="F304" r:id="rId39"/>
    <hyperlink ref="F306" r:id="rId40"/>
    <hyperlink ref="F308" r:id="rId41"/>
    <hyperlink ref="F311" r:id="rId42"/>
    <hyperlink ref="F314" r:id="rId43"/>
    <hyperlink ref="F317" r:id="rId44"/>
    <hyperlink ref="F319" r:id="rId45"/>
    <hyperlink ref="F323" r:id="rId46"/>
    <hyperlink ref="F326" r:id="rId47"/>
    <hyperlink ref="F328" r:id="rId48"/>
    <hyperlink ref="F332" r:id="rId49"/>
    <hyperlink ref="F334" r:id="rId50"/>
    <hyperlink ref="F336" r:id="rId51"/>
    <hyperlink ref="F338" r:id="rId52"/>
    <hyperlink ref="F340" r:id="rId53"/>
    <hyperlink ref="F343" r:id="rId54"/>
    <hyperlink ref="F346" r:id="rId55"/>
    <hyperlink ref="F349" r:id="rId56"/>
    <hyperlink ref="F351" r:id="rId57"/>
    <hyperlink ref="F353" r:id="rId58"/>
    <hyperlink ref="F356" r:id="rId59"/>
    <hyperlink ref="F359" r:id="rId60"/>
    <hyperlink ref="F362" r:id="rId61"/>
    <hyperlink ref="F367" r:id="rId62"/>
    <hyperlink ref="F370" r:id="rId63"/>
    <hyperlink ref="F373" r:id="rId64"/>
    <hyperlink ref="F382" r:id="rId65"/>
    <hyperlink ref="F385" r:id="rId66"/>
    <hyperlink ref="F387" r:id="rId67"/>
    <hyperlink ref="F391" r:id="rId68"/>
    <hyperlink ref="F393" r:id="rId69"/>
    <hyperlink ref="F396" r:id="rId70"/>
    <hyperlink ref="F399" r:id="rId71"/>
    <hyperlink ref="F402" r:id="rId72"/>
    <hyperlink ref="F404" r:id="rId73"/>
    <hyperlink ref="F407" r:id="rId74"/>
    <hyperlink ref="F415" r:id="rId75"/>
    <hyperlink ref="F418" r:id="rId76"/>
    <hyperlink ref="F420" r:id="rId77"/>
    <hyperlink ref="F422" r:id="rId78"/>
    <hyperlink ref="F425" r:id="rId79"/>
    <hyperlink ref="F428" r:id="rId80"/>
    <hyperlink ref="F431" r:id="rId81"/>
    <hyperlink ref="F434" r:id="rId82"/>
    <hyperlink ref="F439" r:id="rId83"/>
    <hyperlink ref="F442" r:id="rId84"/>
    <hyperlink ref="F445" r:id="rId85"/>
    <hyperlink ref="F448" r:id="rId86"/>
    <hyperlink ref="F450" r:id="rId87"/>
    <hyperlink ref="F452" r:id="rId88"/>
    <hyperlink ref="F454" r:id="rId89"/>
    <hyperlink ref="F459" r:id="rId90"/>
    <hyperlink ref="F461" r:id="rId91"/>
    <hyperlink ref="F463" r:id="rId92"/>
    <hyperlink ref="F466" r:id="rId93"/>
    <hyperlink ref="F468" r:id="rId94"/>
    <hyperlink ref="F471" r:id="rId95"/>
    <hyperlink ref="F476" r:id="rId96"/>
    <hyperlink ref="F479" r:id="rId97"/>
    <hyperlink ref="F482" r:id="rId98"/>
    <hyperlink ref="F485" r:id="rId99"/>
    <hyperlink ref="F492" r:id="rId100"/>
    <hyperlink ref="F494" r:id="rId101"/>
    <hyperlink ref="F501" r:id="rId102"/>
    <hyperlink ref="F506" r:id="rId103"/>
    <hyperlink ref="F508" r:id="rId104"/>
    <hyperlink ref="F510" r:id="rId105"/>
    <hyperlink ref="F513" r:id="rId106"/>
    <hyperlink ref="F516" r:id="rId107"/>
    <hyperlink ref="F521" r:id="rId108"/>
    <hyperlink ref="F523" r:id="rId109"/>
    <hyperlink ref="F525" r:id="rId110"/>
    <hyperlink ref="F527" r:id="rId111"/>
    <hyperlink ref="F531" r:id="rId112"/>
    <hyperlink ref="F540" r:id="rId113"/>
    <hyperlink ref="F542" r:id="rId114"/>
    <hyperlink ref="F553" r:id="rId115"/>
    <hyperlink ref="F557" r:id="rId116"/>
    <hyperlink ref="F559" r:id="rId117"/>
    <hyperlink ref="F570" r:id="rId118"/>
    <hyperlink ref="F582" r:id="rId119"/>
    <hyperlink ref="F585" r:id="rId120"/>
    <hyperlink ref="F594" r:id="rId121"/>
    <hyperlink ref="F605" r:id="rId122"/>
    <hyperlink ref="F617" r:id="rId123"/>
    <hyperlink ref="F619" r:id="rId124"/>
    <hyperlink ref="F621" r:id="rId125"/>
    <hyperlink ref="F624" r:id="rId126"/>
    <hyperlink ref="F627" r:id="rId127"/>
    <hyperlink ref="F630" r:id="rId128"/>
    <hyperlink ref="F634" r:id="rId129"/>
    <hyperlink ref="F636" r:id="rId130"/>
    <hyperlink ref="F638" r:id="rId131"/>
    <hyperlink ref="F640" r:id="rId132"/>
    <hyperlink ref="F642" r:id="rId133"/>
    <hyperlink ref="F644" r:id="rId134"/>
    <hyperlink ref="F646" r:id="rId135"/>
    <hyperlink ref="F648" r:id="rId136"/>
    <hyperlink ref="F650" r:id="rId137"/>
    <hyperlink ref="F653" r:id="rId138"/>
    <hyperlink ref="F656" r:id="rId139"/>
    <hyperlink ref="F673" r:id="rId140"/>
    <hyperlink ref="F675" r:id="rId141"/>
    <hyperlink ref="F677" r:id="rId142"/>
    <hyperlink ref="F679" r:id="rId143"/>
    <hyperlink ref="F683" r:id="rId144"/>
    <hyperlink ref="F685" r:id="rId145"/>
    <hyperlink ref="F687" r:id="rId146"/>
    <hyperlink ref="F691" r:id="rId147"/>
    <hyperlink ref="F694" r:id="rId14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4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4.4"/>
  <cols>
    <col min="1" max="1" width="8.28515625" style="189" customWidth="1"/>
    <col min="2" max="2" width="1.7109375" style="189" customWidth="1"/>
    <col min="3" max="4" width="5" style="189" customWidth="1"/>
    <col min="5" max="5" width="11.7109375" style="189" customWidth="1"/>
    <col min="6" max="6" width="9.140625" style="189" customWidth="1"/>
    <col min="7" max="7" width="5" style="189" customWidth="1"/>
    <col min="8" max="8" width="77.85546875" style="189" customWidth="1"/>
    <col min="9" max="10" width="20" style="189" customWidth="1"/>
    <col min="11" max="11" width="1.7109375" style="189" customWidth="1"/>
  </cols>
  <sheetData>
    <row r="1" spans="2:11" s="1" customFormat="1" ht="37.5" customHeight="1"/>
    <row r="2" spans="2:11" s="1" customFormat="1" ht="7.5" customHeight="1">
      <c r="B2" s="190"/>
      <c r="C2" s="191"/>
      <c r="D2" s="191"/>
      <c r="E2" s="191"/>
      <c r="F2" s="191"/>
      <c r="G2" s="191"/>
      <c r="H2" s="191"/>
      <c r="I2" s="191"/>
      <c r="J2" s="191"/>
      <c r="K2" s="192"/>
    </row>
    <row r="3" spans="2:11" s="17" customFormat="1" ht="45" customHeight="1">
      <c r="B3" s="193"/>
      <c r="C3" s="306" t="s">
        <v>1173</v>
      </c>
      <c r="D3" s="306"/>
      <c r="E3" s="306"/>
      <c r="F3" s="306"/>
      <c r="G3" s="306"/>
      <c r="H3" s="306"/>
      <c r="I3" s="306"/>
      <c r="J3" s="306"/>
      <c r="K3" s="194"/>
    </row>
    <row r="4" spans="2:11" s="1" customFormat="1" ht="25.5" customHeight="1">
      <c r="B4" s="195"/>
      <c r="C4" s="311" t="s">
        <v>1174</v>
      </c>
      <c r="D4" s="311"/>
      <c r="E4" s="311"/>
      <c r="F4" s="311"/>
      <c r="G4" s="311"/>
      <c r="H4" s="311"/>
      <c r="I4" s="311"/>
      <c r="J4" s="311"/>
      <c r="K4" s="196"/>
    </row>
    <row r="5" spans="2:11" s="1" customFormat="1" ht="5.25" customHeight="1">
      <c r="B5" s="195"/>
      <c r="C5" s="197"/>
      <c r="D5" s="197"/>
      <c r="E5" s="197"/>
      <c r="F5" s="197"/>
      <c r="G5" s="197"/>
      <c r="H5" s="197"/>
      <c r="I5" s="197"/>
      <c r="J5" s="197"/>
      <c r="K5" s="196"/>
    </row>
    <row r="6" spans="2:11" s="1" customFormat="1" ht="15" customHeight="1">
      <c r="B6" s="195"/>
      <c r="C6" s="310" t="s">
        <v>1175</v>
      </c>
      <c r="D6" s="310"/>
      <c r="E6" s="310"/>
      <c r="F6" s="310"/>
      <c r="G6" s="310"/>
      <c r="H6" s="310"/>
      <c r="I6" s="310"/>
      <c r="J6" s="310"/>
      <c r="K6" s="196"/>
    </row>
    <row r="7" spans="2:11" s="1" customFormat="1" ht="15" customHeight="1">
      <c r="B7" s="199"/>
      <c r="C7" s="310" t="s">
        <v>1176</v>
      </c>
      <c r="D7" s="310"/>
      <c r="E7" s="310"/>
      <c r="F7" s="310"/>
      <c r="G7" s="310"/>
      <c r="H7" s="310"/>
      <c r="I7" s="310"/>
      <c r="J7" s="310"/>
      <c r="K7" s="196"/>
    </row>
    <row r="8" spans="2:11" s="1" customFormat="1" ht="12.75" customHeight="1">
      <c r="B8" s="199"/>
      <c r="C8" s="198"/>
      <c r="D8" s="198"/>
      <c r="E8" s="198"/>
      <c r="F8" s="198"/>
      <c r="G8" s="198"/>
      <c r="H8" s="198"/>
      <c r="I8" s="198"/>
      <c r="J8" s="198"/>
      <c r="K8" s="196"/>
    </row>
    <row r="9" spans="2:11" s="1" customFormat="1" ht="15" customHeight="1">
      <c r="B9" s="199"/>
      <c r="C9" s="310" t="s">
        <v>1177</v>
      </c>
      <c r="D9" s="310"/>
      <c r="E9" s="310"/>
      <c r="F9" s="310"/>
      <c r="G9" s="310"/>
      <c r="H9" s="310"/>
      <c r="I9" s="310"/>
      <c r="J9" s="310"/>
      <c r="K9" s="196"/>
    </row>
    <row r="10" spans="2:11" s="1" customFormat="1" ht="15" customHeight="1">
      <c r="B10" s="199"/>
      <c r="C10" s="198"/>
      <c r="D10" s="310" t="s">
        <v>1178</v>
      </c>
      <c r="E10" s="310"/>
      <c r="F10" s="310"/>
      <c r="G10" s="310"/>
      <c r="H10" s="310"/>
      <c r="I10" s="310"/>
      <c r="J10" s="310"/>
      <c r="K10" s="196"/>
    </row>
    <row r="11" spans="2:11" s="1" customFormat="1" ht="15" customHeight="1">
      <c r="B11" s="199"/>
      <c r="C11" s="200"/>
      <c r="D11" s="310" t="s">
        <v>1179</v>
      </c>
      <c r="E11" s="310"/>
      <c r="F11" s="310"/>
      <c r="G11" s="310"/>
      <c r="H11" s="310"/>
      <c r="I11" s="310"/>
      <c r="J11" s="310"/>
      <c r="K11" s="196"/>
    </row>
    <row r="12" spans="2:11" s="1" customFormat="1" ht="15" customHeight="1">
      <c r="B12" s="199"/>
      <c r="C12" s="200"/>
      <c r="D12" s="198"/>
      <c r="E12" s="198"/>
      <c r="F12" s="198"/>
      <c r="G12" s="198"/>
      <c r="H12" s="198"/>
      <c r="I12" s="198"/>
      <c r="J12" s="198"/>
      <c r="K12" s="196"/>
    </row>
    <row r="13" spans="2:11" s="1" customFormat="1" ht="15" customHeight="1">
      <c r="B13" s="199"/>
      <c r="C13" s="200"/>
      <c r="D13" s="201" t="s">
        <v>1180</v>
      </c>
      <c r="E13" s="198"/>
      <c r="F13" s="198"/>
      <c r="G13" s="198"/>
      <c r="H13" s="198"/>
      <c r="I13" s="198"/>
      <c r="J13" s="198"/>
      <c r="K13" s="196"/>
    </row>
    <row r="14" spans="2:11" s="1" customFormat="1" ht="12.75" customHeight="1">
      <c r="B14" s="199"/>
      <c r="C14" s="200"/>
      <c r="D14" s="200"/>
      <c r="E14" s="200"/>
      <c r="F14" s="200"/>
      <c r="G14" s="200"/>
      <c r="H14" s="200"/>
      <c r="I14" s="200"/>
      <c r="J14" s="200"/>
      <c r="K14" s="196"/>
    </row>
    <row r="15" spans="2:11" s="1" customFormat="1" ht="15" customHeight="1">
      <c r="B15" s="199"/>
      <c r="C15" s="200"/>
      <c r="D15" s="310" t="s">
        <v>1181</v>
      </c>
      <c r="E15" s="310"/>
      <c r="F15" s="310"/>
      <c r="G15" s="310"/>
      <c r="H15" s="310"/>
      <c r="I15" s="310"/>
      <c r="J15" s="310"/>
      <c r="K15" s="196"/>
    </row>
    <row r="16" spans="2:11" s="1" customFormat="1" ht="15" customHeight="1">
      <c r="B16" s="199"/>
      <c r="C16" s="200"/>
      <c r="D16" s="310" t="s">
        <v>1182</v>
      </c>
      <c r="E16" s="310"/>
      <c r="F16" s="310"/>
      <c r="G16" s="310"/>
      <c r="H16" s="310"/>
      <c r="I16" s="310"/>
      <c r="J16" s="310"/>
      <c r="K16" s="196"/>
    </row>
    <row r="17" spans="2:11" s="1" customFormat="1" ht="15" customHeight="1">
      <c r="B17" s="199"/>
      <c r="C17" s="200"/>
      <c r="D17" s="310" t="s">
        <v>1183</v>
      </c>
      <c r="E17" s="310"/>
      <c r="F17" s="310"/>
      <c r="G17" s="310"/>
      <c r="H17" s="310"/>
      <c r="I17" s="310"/>
      <c r="J17" s="310"/>
      <c r="K17" s="196"/>
    </row>
    <row r="18" spans="2:11" s="1" customFormat="1" ht="15" customHeight="1">
      <c r="B18" s="199"/>
      <c r="C18" s="200"/>
      <c r="D18" s="200"/>
      <c r="E18" s="202" t="s">
        <v>73</v>
      </c>
      <c r="F18" s="310" t="s">
        <v>1184</v>
      </c>
      <c r="G18" s="310"/>
      <c r="H18" s="310"/>
      <c r="I18" s="310"/>
      <c r="J18" s="310"/>
      <c r="K18" s="196"/>
    </row>
    <row r="19" spans="2:11" s="1" customFormat="1" ht="15" customHeight="1">
      <c r="B19" s="199"/>
      <c r="C19" s="200"/>
      <c r="D19" s="200"/>
      <c r="E19" s="202" t="s">
        <v>1185</v>
      </c>
      <c r="F19" s="310" t="s">
        <v>1186</v>
      </c>
      <c r="G19" s="310"/>
      <c r="H19" s="310"/>
      <c r="I19" s="310"/>
      <c r="J19" s="310"/>
      <c r="K19" s="196"/>
    </row>
    <row r="20" spans="2:11" s="1" customFormat="1" ht="15" customHeight="1">
      <c r="B20" s="199"/>
      <c r="C20" s="200"/>
      <c r="D20" s="200"/>
      <c r="E20" s="202" t="s">
        <v>1187</v>
      </c>
      <c r="F20" s="310" t="s">
        <v>1188</v>
      </c>
      <c r="G20" s="310"/>
      <c r="H20" s="310"/>
      <c r="I20" s="310"/>
      <c r="J20" s="310"/>
      <c r="K20" s="196"/>
    </row>
    <row r="21" spans="2:11" s="1" customFormat="1" ht="15" customHeight="1">
      <c r="B21" s="199"/>
      <c r="C21" s="200"/>
      <c r="D21" s="200"/>
      <c r="E21" s="202" t="s">
        <v>1189</v>
      </c>
      <c r="F21" s="310" t="s">
        <v>1190</v>
      </c>
      <c r="G21" s="310"/>
      <c r="H21" s="310"/>
      <c r="I21" s="310"/>
      <c r="J21" s="310"/>
      <c r="K21" s="196"/>
    </row>
    <row r="22" spans="2:11" s="1" customFormat="1" ht="15" customHeight="1">
      <c r="B22" s="199"/>
      <c r="C22" s="200"/>
      <c r="D22" s="200"/>
      <c r="E22" s="202" t="s">
        <v>1191</v>
      </c>
      <c r="F22" s="310" t="s">
        <v>1192</v>
      </c>
      <c r="G22" s="310"/>
      <c r="H22" s="310"/>
      <c r="I22" s="310"/>
      <c r="J22" s="310"/>
      <c r="K22" s="196"/>
    </row>
    <row r="23" spans="2:11" s="1" customFormat="1" ht="15" customHeight="1">
      <c r="B23" s="199"/>
      <c r="C23" s="200"/>
      <c r="D23" s="200"/>
      <c r="E23" s="202" t="s">
        <v>1193</v>
      </c>
      <c r="F23" s="310" t="s">
        <v>1194</v>
      </c>
      <c r="G23" s="310"/>
      <c r="H23" s="310"/>
      <c r="I23" s="310"/>
      <c r="J23" s="310"/>
      <c r="K23" s="196"/>
    </row>
    <row r="24" spans="2:11" s="1" customFormat="1" ht="12.75" customHeight="1">
      <c r="B24" s="199"/>
      <c r="C24" s="200"/>
      <c r="D24" s="200"/>
      <c r="E24" s="200"/>
      <c r="F24" s="200"/>
      <c r="G24" s="200"/>
      <c r="H24" s="200"/>
      <c r="I24" s="200"/>
      <c r="J24" s="200"/>
      <c r="K24" s="196"/>
    </row>
    <row r="25" spans="2:11" s="1" customFormat="1" ht="15" customHeight="1">
      <c r="B25" s="199"/>
      <c r="C25" s="310" t="s">
        <v>1195</v>
      </c>
      <c r="D25" s="310"/>
      <c r="E25" s="310"/>
      <c r="F25" s="310"/>
      <c r="G25" s="310"/>
      <c r="H25" s="310"/>
      <c r="I25" s="310"/>
      <c r="J25" s="310"/>
      <c r="K25" s="196"/>
    </row>
    <row r="26" spans="2:11" s="1" customFormat="1" ht="15" customHeight="1">
      <c r="B26" s="199"/>
      <c r="C26" s="310" t="s">
        <v>1196</v>
      </c>
      <c r="D26" s="310"/>
      <c r="E26" s="310"/>
      <c r="F26" s="310"/>
      <c r="G26" s="310"/>
      <c r="H26" s="310"/>
      <c r="I26" s="310"/>
      <c r="J26" s="310"/>
      <c r="K26" s="196"/>
    </row>
    <row r="27" spans="2:11" s="1" customFormat="1" ht="15" customHeight="1">
      <c r="B27" s="199"/>
      <c r="C27" s="198"/>
      <c r="D27" s="310" t="s">
        <v>1197</v>
      </c>
      <c r="E27" s="310"/>
      <c r="F27" s="310"/>
      <c r="G27" s="310"/>
      <c r="H27" s="310"/>
      <c r="I27" s="310"/>
      <c r="J27" s="310"/>
      <c r="K27" s="196"/>
    </row>
    <row r="28" spans="2:11" s="1" customFormat="1" ht="15" customHeight="1">
      <c r="B28" s="199"/>
      <c r="C28" s="200"/>
      <c r="D28" s="310" t="s">
        <v>1198</v>
      </c>
      <c r="E28" s="310"/>
      <c r="F28" s="310"/>
      <c r="G28" s="310"/>
      <c r="H28" s="310"/>
      <c r="I28" s="310"/>
      <c r="J28" s="310"/>
      <c r="K28" s="196"/>
    </row>
    <row r="29" spans="2:11" s="1" customFormat="1" ht="12.75" customHeight="1">
      <c r="B29" s="199"/>
      <c r="C29" s="200"/>
      <c r="D29" s="200"/>
      <c r="E29" s="200"/>
      <c r="F29" s="200"/>
      <c r="G29" s="200"/>
      <c r="H29" s="200"/>
      <c r="I29" s="200"/>
      <c r="J29" s="200"/>
      <c r="K29" s="196"/>
    </row>
    <row r="30" spans="2:11" s="1" customFormat="1" ht="15" customHeight="1">
      <c r="B30" s="199"/>
      <c r="C30" s="200"/>
      <c r="D30" s="310" t="s">
        <v>1199</v>
      </c>
      <c r="E30" s="310"/>
      <c r="F30" s="310"/>
      <c r="G30" s="310"/>
      <c r="H30" s="310"/>
      <c r="I30" s="310"/>
      <c r="J30" s="310"/>
      <c r="K30" s="196"/>
    </row>
    <row r="31" spans="2:11" s="1" customFormat="1" ht="15" customHeight="1">
      <c r="B31" s="199"/>
      <c r="C31" s="200"/>
      <c r="D31" s="310" t="s">
        <v>1200</v>
      </c>
      <c r="E31" s="310"/>
      <c r="F31" s="310"/>
      <c r="G31" s="310"/>
      <c r="H31" s="310"/>
      <c r="I31" s="310"/>
      <c r="J31" s="310"/>
      <c r="K31" s="196"/>
    </row>
    <row r="32" spans="2:11" s="1" customFormat="1" ht="12.75" customHeight="1">
      <c r="B32" s="199"/>
      <c r="C32" s="200"/>
      <c r="D32" s="200"/>
      <c r="E32" s="200"/>
      <c r="F32" s="200"/>
      <c r="G32" s="200"/>
      <c r="H32" s="200"/>
      <c r="I32" s="200"/>
      <c r="J32" s="200"/>
      <c r="K32" s="196"/>
    </row>
    <row r="33" spans="2:11" s="1" customFormat="1" ht="15" customHeight="1">
      <c r="B33" s="199"/>
      <c r="C33" s="200"/>
      <c r="D33" s="310" t="s">
        <v>1201</v>
      </c>
      <c r="E33" s="310"/>
      <c r="F33" s="310"/>
      <c r="G33" s="310"/>
      <c r="H33" s="310"/>
      <c r="I33" s="310"/>
      <c r="J33" s="310"/>
      <c r="K33" s="196"/>
    </row>
    <row r="34" spans="2:11" s="1" customFormat="1" ht="15" customHeight="1">
      <c r="B34" s="199"/>
      <c r="C34" s="200"/>
      <c r="D34" s="310" t="s">
        <v>1202</v>
      </c>
      <c r="E34" s="310"/>
      <c r="F34" s="310"/>
      <c r="G34" s="310"/>
      <c r="H34" s="310"/>
      <c r="I34" s="310"/>
      <c r="J34" s="310"/>
      <c r="K34" s="196"/>
    </row>
    <row r="35" spans="2:11" s="1" customFormat="1" ht="15" customHeight="1">
      <c r="B35" s="199"/>
      <c r="C35" s="200"/>
      <c r="D35" s="310" t="s">
        <v>1203</v>
      </c>
      <c r="E35" s="310"/>
      <c r="F35" s="310"/>
      <c r="G35" s="310"/>
      <c r="H35" s="310"/>
      <c r="I35" s="310"/>
      <c r="J35" s="310"/>
      <c r="K35" s="196"/>
    </row>
    <row r="36" spans="2:11" s="1" customFormat="1" ht="15" customHeight="1">
      <c r="B36" s="199"/>
      <c r="C36" s="200"/>
      <c r="D36" s="198"/>
      <c r="E36" s="201" t="s">
        <v>108</v>
      </c>
      <c r="F36" s="198"/>
      <c r="G36" s="310" t="s">
        <v>1204</v>
      </c>
      <c r="H36" s="310"/>
      <c r="I36" s="310"/>
      <c r="J36" s="310"/>
      <c r="K36" s="196"/>
    </row>
    <row r="37" spans="2:11" s="1" customFormat="1" ht="30.75" customHeight="1">
      <c r="B37" s="199"/>
      <c r="C37" s="200"/>
      <c r="D37" s="198"/>
      <c r="E37" s="201" t="s">
        <v>1205</v>
      </c>
      <c r="F37" s="198"/>
      <c r="G37" s="310" t="s">
        <v>1206</v>
      </c>
      <c r="H37" s="310"/>
      <c r="I37" s="310"/>
      <c r="J37" s="310"/>
      <c r="K37" s="196"/>
    </row>
    <row r="38" spans="2:11" s="1" customFormat="1" ht="15" customHeight="1">
      <c r="B38" s="199"/>
      <c r="C38" s="200"/>
      <c r="D38" s="198"/>
      <c r="E38" s="201" t="s">
        <v>50</v>
      </c>
      <c r="F38" s="198"/>
      <c r="G38" s="310" t="s">
        <v>1207</v>
      </c>
      <c r="H38" s="310"/>
      <c r="I38" s="310"/>
      <c r="J38" s="310"/>
      <c r="K38" s="196"/>
    </row>
    <row r="39" spans="2:11" s="1" customFormat="1" ht="15" customHeight="1">
      <c r="B39" s="199"/>
      <c r="C39" s="200"/>
      <c r="D39" s="198"/>
      <c r="E39" s="201" t="s">
        <v>51</v>
      </c>
      <c r="F39" s="198"/>
      <c r="G39" s="310" t="s">
        <v>1208</v>
      </c>
      <c r="H39" s="310"/>
      <c r="I39" s="310"/>
      <c r="J39" s="310"/>
      <c r="K39" s="196"/>
    </row>
    <row r="40" spans="2:11" s="1" customFormat="1" ht="15" customHeight="1">
      <c r="B40" s="199"/>
      <c r="C40" s="200"/>
      <c r="D40" s="198"/>
      <c r="E40" s="201" t="s">
        <v>109</v>
      </c>
      <c r="F40" s="198"/>
      <c r="G40" s="310" t="s">
        <v>1209</v>
      </c>
      <c r="H40" s="310"/>
      <c r="I40" s="310"/>
      <c r="J40" s="310"/>
      <c r="K40" s="196"/>
    </row>
    <row r="41" spans="2:11" s="1" customFormat="1" ht="15" customHeight="1">
      <c r="B41" s="199"/>
      <c r="C41" s="200"/>
      <c r="D41" s="198"/>
      <c r="E41" s="201" t="s">
        <v>110</v>
      </c>
      <c r="F41" s="198"/>
      <c r="G41" s="310" t="s">
        <v>1210</v>
      </c>
      <c r="H41" s="310"/>
      <c r="I41" s="310"/>
      <c r="J41" s="310"/>
      <c r="K41" s="196"/>
    </row>
    <row r="42" spans="2:11" s="1" customFormat="1" ht="15" customHeight="1">
      <c r="B42" s="199"/>
      <c r="C42" s="200"/>
      <c r="D42" s="198"/>
      <c r="E42" s="201" t="s">
        <v>1211</v>
      </c>
      <c r="F42" s="198"/>
      <c r="G42" s="310" t="s">
        <v>1212</v>
      </c>
      <c r="H42" s="310"/>
      <c r="I42" s="310"/>
      <c r="J42" s="310"/>
      <c r="K42" s="196"/>
    </row>
    <row r="43" spans="2:11" s="1" customFormat="1" ht="15" customHeight="1">
      <c r="B43" s="199"/>
      <c r="C43" s="200"/>
      <c r="D43" s="198"/>
      <c r="E43" s="201"/>
      <c r="F43" s="198"/>
      <c r="G43" s="310" t="s">
        <v>1213</v>
      </c>
      <c r="H43" s="310"/>
      <c r="I43" s="310"/>
      <c r="J43" s="310"/>
      <c r="K43" s="196"/>
    </row>
    <row r="44" spans="2:11" s="1" customFormat="1" ht="15" customHeight="1">
      <c r="B44" s="199"/>
      <c r="C44" s="200"/>
      <c r="D44" s="198"/>
      <c r="E44" s="201" t="s">
        <v>1214</v>
      </c>
      <c r="F44" s="198"/>
      <c r="G44" s="310" t="s">
        <v>1215</v>
      </c>
      <c r="H44" s="310"/>
      <c r="I44" s="310"/>
      <c r="J44" s="310"/>
      <c r="K44" s="196"/>
    </row>
    <row r="45" spans="2:11" s="1" customFormat="1" ht="15" customHeight="1">
      <c r="B45" s="199"/>
      <c r="C45" s="200"/>
      <c r="D45" s="198"/>
      <c r="E45" s="201" t="s">
        <v>112</v>
      </c>
      <c r="F45" s="198"/>
      <c r="G45" s="310" t="s">
        <v>1216</v>
      </c>
      <c r="H45" s="310"/>
      <c r="I45" s="310"/>
      <c r="J45" s="310"/>
      <c r="K45" s="196"/>
    </row>
    <row r="46" spans="2:11" s="1" customFormat="1" ht="12.75" customHeight="1">
      <c r="B46" s="199"/>
      <c r="C46" s="200"/>
      <c r="D46" s="198"/>
      <c r="E46" s="198"/>
      <c r="F46" s="198"/>
      <c r="G46" s="198"/>
      <c r="H46" s="198"/>
      <c r="I46" s="198"/>
      <c r="J46" s="198"/>
      <c r="K46" s="196"/>
    </row>
    <row r="47" spans="2:11" s="1" customFormat="1" ht="15" customHeight="1">
      <c r="B47" s="199"/>
      <c r="C47" s="200"/>
      <c r="D47" s="310" t="s">
        <v>1217</v>
      </c>
      <c r="E47" s="310"/>
      <c r="F47" s="310"/>
      <c r="G47" s="310"/>
      <c r="H47" s="310"/>
      <c r="I47" s="310"/>
      <c r="J47" s="310"/>
      <c r="K47" s="196"/>
    </row>
    <row r="48" spans="2:11" s="1" customFormat="1" ht="15" customHeight="1">
      <c r="B48" s="199"/>
      <c r="C48" s="200"/>
      <c r="D48" s="200"/>
      <c r="E48" s="310" t="s">
        <v>1218</v>
      </c>
      <c r="F48" s="310"/>
      <c r="G48" s="310"/>
      <c r="H48" s="310"/>
      <c r="I48" s="310"/>
      <c r="J48" s="310"/>
      <c r="K48" s="196"/>
    </row>
    <row r="49" spans="2:11" s="1" customFormat="1" ht="15" customHeight="1">
      <c r="B49" s="199"/>
      <c r="C49" s="200"/>
      <c r="D49" s="200"/>
      <c r="E49" s="310" t="s">
        <v>1219</v>
      </c>
      <c r="F49" s="310"/>
      <c r="G49" s="310"/>
      <c r="H49" s="310"/>
      <c r="I49" s="310"/>
      <c r="J49" s="310"/>
      <c r="K49" s="196"/>
    </row>
    <row r="50" spans="2:11" s="1" customFormat="1" ht="15" customHeight="1">
      <c r="B50" s="199"/>
      <c r="C50" s="200"/>
      <c r="D50" s="200"/>
      <c r="E50" s="310" t="s">
        <v>1220</v>
      </c>
      <c r="F50" s="310"/>
      <c r="G50" s="310"/>
      <c r="H50" s="310"/>
      <c r="I50" s="310"/>
      <c r="J50" s="310"/>
      <c r="K50" s="196"/>
    </row>
    <row r="51" spans="2:11" s="1" customFormat="1" ht="15" customHeight="1">
      <c r="B51" s="199"/>
      <c r="C51" s="200"/>
      <c r="D51" s="310" t="s">
        <v>1221</v>
      </c>
      <c r="E51" s="310"/>
      <c r="F51" s="310"/>
      <c r="G51" s="310"/>
      <c r="H51" s="310"/>
      <c r="I51" s="310"/>
      <c r="J51" s="310"/>
      <c r="K51" s="196"/>
    </row>
    <row r="52" spans="2:11" s="1" customFormat="1" ht="25.5" customHeight="1">
      <c r="B52" s="195"/>
      <c r="C52" s="311" t="s">
        <v>1222</v>
      </c>
      <c r="D52" s="311"/>
      <c r="E52" s="311"/>
      <c r="F52" s="311"/>
      <c r="G52" s="311"/>
      <c r="H52" s="311"/>
      <c r="I52" s="311"/>
      <c r="J52" s="311"/>
      <c r="K52" s="196"/>
    </row>
    <row r="53" spans="2:11" s="1" customFormat="1" ht="5.25" customHeight="1">
      <c r="B53" s="195"/>
      <c r="C53" s="197"/>
      <c r="D53" s="197"/>
      <c r="E53" s="197"/>
      <c r="F53" s="197"/>
      <c r="G53" s="197"/>
      <c r="H53" s="197"/>
      <c r="I53" s="197"/>
      <c r="J53" s="197"/>
      <c r="K53" s="196"/>
    </row>
    <row r="54" spans="2:11" s="1" customFormat="1" ht="15" customHeight="1">
      <c r="B54" s="195"/>
      <c r="C54" s="310" t="s">
        <v>1223</v>
      </c>
      <c r="D54" s="310"/>
      <c r="E54" s="310"/>
      <c r="F54" s="310"/>
      <c r="G54" s="310"/>
      <c r="H54" s="310"/>
      <c r="I54" s="310"/>
      <c r="J54" s="310"/>
      <c r="K54" s="196"/>
    </row>
    <row r="55" spans="2:11" s="1" customFormat="1" ht="15" customHeight="1">
      <c r="B55" s="195"/>
      <c r="C55" s="310" t="s">
        <v>1224</v>
      </c>
      <c r="D55" s="310"/>
      <c r="E55" s="310"/>
      <c r="F55" s="310"/>
      <c r="G55" s="310"/>
      <c r="H55" s="310"/>
      <c r="I55" s="310"/>
      <c r="J55" s="310"/>
      <c r="K55" s="196"/>
    </row>
    <row r="56" spans="2:11" s="1" customFormat="1" ht="12.75" customHeight="1">
      <c r="B56" s="195"/>
      <c r="C56" s="198"/>
      <c r="D56" s="198"/>
      <c r="E56" s="198"/>
      <c r="F56" s="198"/>
      <c r="G56" s="198"/>
      <c r="H56" s="198"/>
      <c r="I56" s="198"/>
      <c r="J56" s="198"/>
      <c r="K56" s="196"/>
    </row>
    <row r="57" spans="2:11" s="1" customFormat="1" ht="15" customHeight="1">
      <c r="B57" s="195"/>
      <c r="C57" s="310" t="s">
        <v>1225</v>
      </c>
      <c r="D57" s="310"/>
      <c r="E57" s="310"/>
      <c r="F57" s="310"/>
      <c r="G57" s="310"/>
      <c r="H57" s="310"/>
      <c r="I57" s="310"/>
      <c r="J57" s="310"/>
      <c r="K57" s="196"/>
    </row>
    <row r="58" spans="2:11" s="1" customFormat="1" ht="15" customHeight="1">
      <c r="B58" s="195"/>
      <c r="C58" s="200"/>
      <c r="D58" s="310" t="s">
        <v>1226</v>
      </c>
      <c r="E58" s="310"/>
      <c r="F58" s="310"/>
      <c r="G58" s="310"/>
      <c r="H58" s="310"/>
      <c r="I58" s="310"/>
      <c r="J58" s="310"/>
      <c r="K58" s="196"/>
    </row>
    <row r="59" spans="2:11" s="1" customFormat="1" ht="15" customHeight="1">
      <c r="B59" s="195"/>
      <c r="C59" s="200"/>
      <c r="D59" s="310" t="s">
        <v>1227</v>
      </c>
      <c r="E59" s="310"/>
      <c r="F59" s="310"/>
      <c r="G59" s="310"/>
      <c r="H59" s="310"/>
      <c r="I59" s="310"/>
      <c r="J59" s="310"/>
      <c r="K59" s="196"/>
    </row>
    <row r="60" spans="2:11" s="1" customFormat="1" ht="15" customHeight="1">
      <c r="B60" s="195"/>
      <c r="C60" s="200"/>
      <c r="D60" s="310" t="s">
        <v>1228</v>
      </c>
      <c r="E60" s="310"/>
      <c r="F60" s="310"/>
      <c r="G60" s="310"/>
      <c r="H60" s="310"/>
      <c r="I60" s="310"/>
      <c r="J60" s="310"/>
      <c r="K60" s="196"/>
    </row>
    <row r="61" spans="2:11" s="1" customFormat="1" ht="15" customHeight="1">
      <c r="B61" s="195"/>
      <c r="C61" s="200"/>
      <c r="D61" s="310" t="s">
        <v>1229</v>
      </c>
      <c r="E61" s="310"/>
      <c r="F61" s="310"/>
      <c r="G61" s="310"/>
      <c r="H61" s="310"/>
      <c r="I61" s="310"/>
      <c r="J61" s="310"/>
      <c r="K61" s="196"/>
    </row>
    <row r="62" spans="2:11" s="1" customFormat="1" ht="15" customHeight="1">
      <c r="B62" s="195"/>
      <c r="C62" s="200"/>
      <c r="D62" s="312" t="s">
        <v>1230</v>
      </c>
      <c r="E62" s="312"/>
      <c r="F62" s="312"/>
      <c r="G62" s="312"/>
      <c r="H62" s="312"/>
      <c r="I62" s="312"/>
      <c r="J62" s="312"/>
      <c r="K62" s="196"/>
    </row>
    <row r="63" spans="2:11" s="1" customFormat="1" ht="15" customHeight="1">
      <c r="B63" s="195"/>
      <c r="C63" s="200"/>
      <c r="D63" s="310" t="s">
        <v>1231</v>
      </c>
      <c r="E63" s="310"/>
      <c r="F63" s="310"/>
      <c r="G63" s="310"/>
      <c r="H63" s="310"/>
      <c r="I63" s="310"/>
      <c r="J63" s="310"/>
      <c r="K63" s="196"/>
    </row>
    <row r="64" spans="2:11" s="1" customFormat="1" ht="12.75" customHeight="1">
      <c r="B64" s="195"/>
      <c r="C64" s="200"/>
      <c r="D64" s="200"/>
      <c r="E64" s="203"/>
      <c r="F64" s="200"/>
      <c r="G64" s="200"/>
      <c r="H64" s="200"/>
      <c r="I64" s="200"/>
      <c r="J64" s="200"/>
      <c r="K64" s="196"/>
    </row>
    <row r="65" spans="2:11" s="1" customFormat="1" ht="15" customHeight="1">
      <c r="B65" s="195"/>
      <c r="C65" s="200"/>
      <c r="D65" s="310" t="s">
        <v>1232</v>
      </c>
      <c r="E65" s="310"/>
      <c r="F65" s="310"/>
      <c r="G65" s="310"/>
      <c r="H65" s="310"/>
      <c r="I65" s="310"/>
      <c r="J65" s="310"/>
      <c r="K65" s="196"/>
    </row>
    <row r="66" spans="2:11" s="1" customFormat="1" ht="15" customHeight="1">
      <c r="B66" s="195"/>
      <c r="C66" s="200"/>
      <c r="D66" s="312" t="s">
        <v>1233</v>
      </c>
      <c r="E66" s="312"/>
      <c r="F66" s="312"/>
      <c r="G66" s="312"/>
      <c r="H66" s="312"/>
      <c r="I66" s="312"/>
      <c r="J66" s="312"/>
      <c r="K66" s="196"/>
    </row>
    <row r="67" spans="2:11" s="1" customFormat="1" ht="15" customHeight="1">
      <c r="B67" s="195"/>
      <c r="C67" s="200"/>
      <c r="D67" s="310" t="s">
        <v>1234</v>
      </c>
      <c r="E67" s="310"/>
      <c r="F67" s="310"/>
      <c r="G67" s="310"/>
      <c r="H67" s="310"/>
      <c r="I67" s="310"/>
      <c r="J67" s="310"/>
      <c r="K67" s="196"/>
    </row>
    <row r="68" spans="2:11" s="1" customFormat="1" ht="15" customHeight="1">
      <c r="B68" s="195"/>
      <c r="C68" s="200"/>
      <c r="D68" s="310" t="s">
        <v>1235</v>
      </c>
      <c r="E68" s="310"/>
      <c r="F68" s="310"/>
      <c r="G68" s="310"/>
      <c r="H68" s="310"/>
      <c r="I68" s="310"/>
      <c r="J68" s="310"/>
      <c r="K68" s="196"/>
    </row>
    <row r="69" spans="2:11" s="1" customFormat="1" ht="15" customHeight="1">
      <c r="B69" s="195"/>
      <c r="C69" s="200"/>
      <c r="D69" s="310" t="s">
        <v>1236</v>
      </c>
      <c r="E69" s="310"/>
      <c r="F69" s="310"/>
      <c r="G69" s="310"/>
      <c r="H69" s="310"/>
      <c r="I69" s="310"/>
      <c r="J69" s="310"/>
      <c r="K69" s="196"/>
    </row>
    <row r="70" spans="2:11" s="1" customFormat="1" ht="15" customHeight="1">
      <c r="B70" s="195"/>
      <c r="C70" s="200"/>
      <c r="D70" s="310" t="s">
        <v>1237</v>
      </c>
      <c r="E70" s="310"/>
      <c r="F70" s="310"/>
      <c r="G70" s="310"/>
      <c r="H70" s="310"/>
      <c r="I70" s="310"/>
      <c r="J70" s="310"/>
      <c r="K70" s="196"/>
    </row>
    <row r="71" spans="2:11" s="1" customFormat="1" ht="12.75" customHeight="1">
      <c r="B71" s="204"/>
      <c r="C71" s="205"/>
      <c r="D71" s="205"/>
      <c r="E71" s="205"/>
      <c r="F71" s="205"/>
      <c r="G71" s="205"/>
      <c r="H71" s="205"/>
      <c r="I71" s="205"/>
      <c r="J71" s="205"/>
      <c r="K71" s="206"/>
    </row>
    <row r="72" spans="2:11" s="1" customFormat="1" ht="18.75" customHeight="1">
      <c r="B72" s="207"/>
      <c r="C72" s="207"/>
      <c r="D72" s="207"/>
      <c r="E72" s="207"/>
      <c r="F72" s="207"/>
      <c r="G72" s="207"/>
      <c r="H72" s="207"/>
      <c r="I72" s="207"/>
      <c r="J72" s="207"/>
      <c r="K72" s="208"/>
    </row>
    <row r="73" spans="2:11" s="1" customFormat="1" ht="18.75" customHeight="1">
      <c r="B73" s="208"/>
      <c r="C73" s="208"/>
      <c r="D73" s="208"/>
      <c r="E73" s="208"/>
      <c r="F73" s="208"/>
      <c r="G73" s="208"/>
      <c r="H73" s="208"/>
      <c r="I73" s="208"/>
      <c r="J73" s="208"/>
      <c r="K73" s="208"/>
    </row>
    <row r="74" spans="2:11" s="1" customFormat="1" ht="7.5" customHeight="1">
      <c r="B74" s="209"/>
      <c r="C74" s="210"/>
      <c r="D74" s="210"/>
      <c r="E74" s="210"/>
      <c r="F74" s="210"/>
      <c r="G74" s="210"/>
      <c r="H74" s="210"/>
      <c r="I74" s="210"/>
      <c r="J74" s="210"/>
      <c r="K74" s="211"/>
    </row>
    <row r="75" spans="2:11" s="1" customFormat="1" ht="45" customHeight="1">
      <c r="B75" s="212"/>
      <c r="C75" s="305" t="s">
        <v>1238</v>
      </c>
      <c r="D75" s="305"/>
      <c r="E75" s="305"/>
      <c r="F75" s="305"/>
      <c r="G75" s="305"/>
      <c r="H75" s="305"/>
      <c r="I75" s="305"/>
      <c r="J75" s="305"/>
      <c r="K75" s="213"/>
    </row>
    <row r="76" spans="2:11" s="1" customFormat="1" ht="17.25" customHeight="1">
      <c r="B76" s="212"/>
      <c r="C76" s="214" t="s">
        <v>1239</v>
      </c>
      <c r="D76" s="214"/>
      <c r="E76" s="214"/>
      <c r="F76" s="214" t="s">
        <v>1240</v>
      </c>
      <c r="G76" s="215"/>
      <c r="H76" s="214" t="s">
        <v>51</v>
      </c>
      <c r="I76" s="214" t="s">
        <v>54</v>
      </c>
      <c r="J76" s="214" t="s">
        <v>1241</v>
      </c>
      <c r="K76" s="213"/>
    </row>
    <row r="77" spans="2:11" s="1" customFormat="1" ht="17.25" customHeight="1">
      <c r="B77" s="212"/>
      <c r="C77" s="216" t="s">
        <v>1242</v>
      </c>
      <c r="D77" s="216"/>
      <c r="E77" s="216"/>
      <c r="F77" s="217" t="s">
        <v>1243</v>
      </c>
      <c r="G77" s="218"/>
      <c r="H77" s="216"/>
      <c r="I77" s="216"/>
      <c r="J77" s="216" t="s">
        <v>1244</v>
      </c>
      <c r="K77" s="213"/>
    </row>
    <row r="78" spans="2:11" s="1" customFormat="1" ht="5.25" customHeight="1">
      <c r="B78" s="212"/>
      <c r="C78" s="219"/>
      <c r="D78" s="219"/>
      <c r="E78" s="219"/>
      <c r="F78" s="219"/>
      <c r="G78" s="220"/>
      <c r="H78" s="219"/>
      <c r="I78" s="219"/>
      <c r="J78" s="219"/>
      <c r="K78" s="213"/>
    </row>
    <row r="79" spans="2:11" s="1" customFormat="1" ht="15" customHeight="1">
      <c r="B79" s="212"/>
      <c r="C79" s="201" t="s">
        <v>50</v>
      </c>
      <c r="D79" s="221"/>
      <c r="E79" s="221"/>
      <c r="F79" s="222" t="s">
        <v>1245</v>
      </c>
      <c r="G79" s="223"/>
      <c r="H79" s="201" t="s">
        <v>1246</v>
      </c>
      <c r="I79" s="201" t="s">
        <v>1247</v>
      </c>
      <c r="J79" s="201">
        <v>20</v>
      </c>
      <c r="K79" s="213"/>
    </row>
    <row r="80" spans="2:11" s="1" customFormat="1" ht="15" customHeight="1">
      <c r="B80" s="212"/>
      <c r="C80" s="201" t="s">
        <v>1248</v>
      </c>
      <c r="D80" s="201"/>
      <c r="E80" s="201"/>
      <c r="F80" s="222" t="s">
        <v>1245</v>
      </c>
      <c r="G80" s="223"/>
      <c r="H80" s="201" t="s">
        <v>1249</v>
      </c>
      <c r="I80" s="201" t="s">
        <v>1247</v>
      </c>
      <c r="J80" s="201">
        <v>120</v>
      </c>
      <c r="K80" s="213"/>
    </row>
    <row r="81" spans="2:11" s="1" customFormat="1" ht="15" customHeight="1">
      <c r="B81" s="224"/>
      <c r="C81" s="201" t="s">
        <v>1250</v>
      </c>
      <c r="D81" s="201"/>
      <c r="E81" s="201"/>
      <c r="F81" s="222" t="s">
        <v>1251</v>
      </c>
      <c r="G81" s="223"/>
      <c r="H81" s="201" t="s">
        <v>1252</v>
      </c>
      <c r="I81" s="201" t="s">
        <v>1247</v>
      </c>
      <c r="J81" s="201">
        <v>50</v>
      </c>
      <c r="K81" s="213"/>
    </row>
    <row r="82" spans="2:11" s="1" customFormat="1" ht="15" customHeight="1">
      <c r="B82" s="224"/>
      <c r="C82" s="201" t="s">
        <v>1253</v>
      </c>
      <c r="D82" s="201"/>
      <c r="E82" s="201"/>
      <c r="F82" s="222" t="s">
        <v>1245</v>
      </c>
      <c r="G82" s="223"/>
      <c r="H82" s="201" t="s">
        <v>1254</v>
      </c>
      <c r="I82" s="201" t="s">
        <v>1255</v>
      </c>
      <c r="J82" s="201"/>
      <c r="K82" s="213"/>
    </row>
    <row r="83" spans="2:11" s="1" customFormat="1" ht="15" customHeight="1">
      <c r="B83" s="224"/>
      <c r="C83" s="225" t="s">
        <v>1256</v>
      </c>
      <c r="D83" s="225"/>
      <c r="E83" s="225"/>
      <c r="F83" s="226" t="s">
        <v>1251</v>
      </c>
      <c r="G83" s="225"/>
      <c r="H83" s="225" t="s">
        <v>1257</v>
      </c>
      <c r="I83" s="225" t="s">
        <v>1247</v>
      </c>
      <c r="J83" s="225">
        <v>15</v>
      </c>
      <c r="K83" s="213"/>
    </row>
    <row r="84" spans="2:11" s="1" customFormat="1" ht="15" customHeight="1">
      <c r="B84" s="224"/>
      <c r="C84" s="225" t="s">
        <v>1258</v>
      </c>
      <c r="D84" s="225"/>
      <c r="E84" s="225"/>
      <c r="F84" s="226" t="s">
        <v>1251</v>
      </c>
      <c r="G84" s="225"/>
      <c r="H84" s="225" t="s">
        <v>1259</v>
      </c>
      <c r="I84" s="225" t="s">
        <v>1247</v>
      </c>
      <c r="J84" s="225">
        <v>15</v>
      </c>
      <c r="K84" s="213"/>
    </row>
    <row r="85" spans="2:11" s="1" customFormat="1" ht="15" customHeight="1">
      <c r="B85" s="224"/>
      <c r="C85" s="225" t="s">
        <v>1260</v>
      </c>
      <c r="D85" s="225"/>
      <c r="E85" s="225"/>
      <c r="F85" s="226" t="s">
        <v>1251</v>
      </c>
      <c r="G85" s="225"/>
      <c r="H85" s="225" t="s">
        <v>1261</v>
      </c>
      <c r="I85" s="225" t="s">
        <v>1247</v>
      </c>
      <c r="J85" s="225">
        <v>20</v>
      </c>
      <c r="K85" s="213"/>
    </row>
    <row r="86" spans="2:11" s="1" customFormat="1" ht="15" customHeight="1">
      <c r="B86" s="224"/>
      <c r="C86" s="225" t="s">
        <v>1262</v>
      </c>
      <c r="D86" s="225"/>
      <c r="E86" s="225"/>
      <c r="F86" s="226" t="s">
        <v>1251</v>
      </c>
      <c r="G86" s="225"/>
      <c r="H86" s="225" t="s">
        <v>1263</v>
      </c>
      <c r="I86" s="225" t="s">
        <v>1247</v>
      </c>
      <c r="J86" s="225">
        <v>20</v>
      </c>
      <c r="K86" s="213"/>
    </row>
    <row r="87" spans="2:11" s="1" customFormat="1" ht="15" customHeight="1">
      <c r="B87" s="224"/>
      <c r="C87" s="201" t="s">
        <v>1264</v>
      </c>
      <c r="D87" s="201"/>
      <c r="E87" s="201"/>
      <c r="F87" s="222" t="s">
        <v>1251</v>
      </c>
      <c r="G87" s="223"/>
      <c r="H87" s="201" t="s">
        <v>1265</v>
      </c>
      <c r="I87" s="201" t="s">
        <v>1247</v>
      </c>
      <c r="J87" s="201">
        <v>50</v>
      </c>
      <c r="K87" s="213"/>
    </row>
    <row r="88" spans="2:11" s="1" customFormat="1" ht="15" customHeight="1">
      <c r="B88" s="224"/>
      <c r="C88" s="201" t="s">
        <v>1266</v>
      </c>
      <c r="D88" s="201"/>
      <c r="E88" s="201"/>
      <c r="F88" s="222" t="s">
        <v>1251</v>
      </c>
      <c r="G88" s="223"/>
      <c r="H88" s="201" t="s">
        <v>1267</v>
      </c>
      <c r="I88" s="201" t="s">
        <v>1247</v>
      </c>
      <c r="J88" s="201">
        <v>20</v>
      </c>
      <c r="K88" s="213"/>
    </row>
    <row r="89" spans="2:11" s="1" customFormat="1" ht="15" customHeight="1">
      <c r="B89" s="224"/>
      <c r="C89" s="201" t="s">
        <v>1268</v>
      </c>
      <c r="D89" s="201"/>
      <c r="E89" s="201"/>
      <c r="F89" s="222" t="s">
        <v>1251</v>
      </c>
      <c r="G89" s="223"/>
      <c r="H89" s="201" t="s">
        <v>1269</v>
      </c>
      <c r="I89" s="201" t="s">
        <v>1247</v>
      </c>
      <c r="J89" s="201">
        <v>20</v>
      </c>
      <c r="K89" s="213"/>
    </row>
    <row r="90" spans="2:11" s="1" customFormat="1" ht="15" customHeight="1">
      <c r="B90" s="224"/>
      <c r="C90" s="201" t="s">
        <v>1270</v>
      </c>
      <c r="D90" s="201"/>
      <c r="E90" s="201"/>
      <c r="F90" s="222" t="s">
        <v>1251</v>
      </c>
      <c r="G90" s="223"/>
      <c r="H90" s="201" t="s">
        <v>1271</v>
      </c>
      <c r="I90" s="201" t="s">
        <v>1247</v>
      </c>
      <c r="J90" s="201">
        <v>50</v>
      </c>
      <c r="K90" s="213"/>
    </row>
    <row r="91" spans="2:11" s="1" customFormat="1" ht="15" customHeight="1">
      <c r="B91" s="224"/>
      <c r="C91" s="201" t="s">
        <v>1272</v>
      </c>
      <c r="D91" s="201"/>
      <c r="E91" s="201"/>
      <c r="F91" s="222" t="s">
        <v>1251</v>
      </c>
      <c r="G91" s="223"/>
      <c r="H91" s="201" t="s">
        <v>1272</v>
      </c>
      <c r="I91" s="201" t="s">
        <v>1247</v>
      </c>
      <c r="J91" s="201">
        <v>50</v>
      </c>
      <c r="K91" s="213"/>
    </row>
    <row r="92" spans="2:11" s="1" customFormat="1" ht="15" customHeight="1">
      <c r="B92" s="224"/>
      <c r="C92" s="201" t="s">
        <v>1273</v>
      </c>
      <c r="D92" s="201"/>
      <c r="E92" s="201"/>
      <c r="F92" s="222" t="s">
        <v>1251</v>
      </c>
      <c r="G92" s="223"/>
      <c r="H92" s="201" t="s">
        <v>1274</v>
      </c>
      <c r="I92" s="201" t="s">
        <v>1247</v>
      </c>
      <c r="J92" s="201">
        <v>255</v>
      </c>
      <c r="K92" s="213"/>
    </row>
    <row r="93" spans="2:11" s="1" customFormat="1" ht="15" customHeight="1">
      <c r="B93" s="224"/>
      <c r="C93" s="201" t="s">
        <v>1275</v>
      </c>
      <c r="D93" s="201"/>
      <c r="E93" s="201"/>
      <c r="F93" s="222" t="s">
        <v>1245</v>
      </c>
      <c r="G93" s="223"/>
      <c r="H93" s="201" t="s">
        <v>1276</v>
      </c>
      <c r="I93" s="201" t="s">
        <v>1277</v>
      </c>
      <c r="J93" s="201"/>
      <c r="K93" s="213"/>
    </row>
    <row r="94" spans="2:11" s="1" customFormat="1" ht="15" customHeight="1">
      <c r="B94" s="224"/>
      <c r="C94" s="201" t="s">
        <v>1278</v>
      </c>
      <c r="D94" s="201"/>
      <c r="E94" s="201"/>
      <c r="F94" s="222" t="s">
        <v>1245</v>
      </c>
      <c r="G94" s="223"/>
      <c r="H94" s="201" t="s">
        <v>1279</v>
      </c>
      <c r="I94" s="201" t="s">
        <v>1280</v>
      </c>
      <c r="J94" s="201"/>
      <c r="K94" s="213"/>
    </row>
    <row r="95" spans="2:11" s="1" customFormat="1" ht="15" customHeight="1">
      <c r="B95" s="224"/>
      <c r="C95" s="201" t="s">
        <v>1281</v>
      </c>
      <c r="D95" s="201"/>
      <c r="E95" s="201"/>
      <c r="F95" s="222" t="s">
        <v>1245</v>
      </c>
      <c r="G95" s="223"/>
      <c r="H95" s="201" t="s">
        <v>1281</v>
      </c>
      <c r="I95" s="201" t="s">
        <v>1280</v>
      </c>
      <c r="J95" s="201"/>
      <c r="K95" s="213"/>
    </row>
    <row r="96" spans="2:11" s="1" customFormat="1" ht="15" customHeight="1">
      <c r="B96" s="224"/>
      <c r="C96" s="201" t="s">
        <v>35</v>
      </c>
      <c r="D96" s="201"/>
      <c r="E96" s="201"/>
      <c r="F96" s="222" t="s">
        <v>1245</v>
      </c>
      <c r="G96" s="223"/>
      <c r="H96" s="201" t="s">
        <v>1282</v>
      </c>
      <c r="I96" s="201" t="s">
        <v>1280</v>
      </c>
      <c r="J96" s="201"/>
      <c r="K96" s="213"/>
    </row>
    <row r="97" spans="2:11" s="1" customFormat="1" ht="15" customHeight="1">
      <c r="B97" s="224"/>
      <c r="C97" s="201" t="s">
        <v>45</v>
      </c>
      <c r="D97" s="201"/>
      <c r="E97" s="201"/>
      <c r="F97" s="222" t="s">
        <v>1245</v>
      </c>
      <c r="G97" s="223"/>
      <c r="H97" s="201" t="s">
        <v>1283</v>
      </c>
      <c r="I97" s="201" t="s">
        <v>1280</v>
      </c>
      <c r="J97" s="201"/>
      <c r="K97" s="213"/>
    </row>
    <row r="98" spans="2:11" s="1" customFormat="1" ht="15" customHeight="1">
      <c r="B98" s="227"/>
      <c r="C98" s="228"/>
      <c r="D98" s="228"/>
      <c r="E98" s="228"/>
      <c r="F98" s="228"/>
      <c r="G98" s="228"/>
      <c r="H98" s="228"/>
      <c r="I98" s="228"/>
      <c r="J98" s="228"/>
      <c r="K98" s="229"/>
    </row>
    <row r="99" spans="2:11" s="1" customFormat="1" ht="18.75" customHeight="1">
      <c r="B99" s="230"/>
      <c r="C99" s="231"/>
      <c r="D99" s="231"/>
      <c r="E99" s="231"/>
      <c r="F99" s="231"/>
      <c r="G99" s="231"/>
      <c r="H99" s="231"/>
      <c r="I99" s="231"/>
      <c r="J99" s="231"/>
      <c r="K99" s="230"/>
    </row>
    <row r="100" spans="2:11" s="1" customFormat="1" ht="18.75" customHeight="1">
      <c r="B100" s="208"/>
      <c r="C100" s="208"/>
      <c r="D100" s="208"/>
      <c r="E100" s="208"/>
      <c r="F100" s="208"/>
      <c r="G100" s="208"/>
      <c r="H100" s="208"/>
      <c r="I100" s="208"/>
      <c r="J100" s="208"/>
      <c r="K100" s="208"/>
    </row>
    <row r="101" spans="2:11" s="1" customFormat="1" ht="7.5" customHeight="1">
      <c r="B101" s="209"/>
      <c r="C101" s="210"/>
      <c r="D101" s="210"/>
      <c r="E101" s="210"/>
      <c r="F101" s="210"/>
      <c r="G101" s="210"/>
      <c r="H101" s="210"/>
      <c r="I101" s="210"/>
      <c r="J101" s="210"/>
      <c r="K101" s="211"/>
    </row>
    <row r="102" spans="2:11" s="1" customFormat="1" ht="45" customHeight="1">
      <c r="B102" s="212"/>
      <c r="C102" s="305" t="s">
        <v>1284</v>
      </c>
      <c r="D102" s="305"/>
      <c r="E102" s="305"/>
      <c r="F102" s="305"/>
      <c r="G102" s="305"/>
      <c r="H102" s="305"/>
      <c r="I102" s="305"/>
      <c r="J102" s="305"/>
      <c r="K102" s="213"/>
    </row>
    <row r="103" spans="2:11" s="1" customFormat="1" ht="17.25" customHeight="1">
      <c r="B103" s="212"/>
      <c r="C103" s="214" t="s">
        <v>1239</v>
      </c>
      <c r="D103" s="214"/>
      <c r="E103" s="214"/>
      <c r="F103" s="214" t="s">
        <v>1240</v>
      </c>
      <c r="G103" s="215"/>
      <c r="H103" s="214" t="s">
        <v>51</v>
      </c>
      <c r="I103" s="214" t="s">
        <v>54</v>
      </c>
      <c r="J103" s="214" t="s">
        <v>1241</v>
      </c>
      <c r="K103" s="213"/>
    </row>
    <row r="104" spans="2:11" s="1" customFormat="1" ht="17.25" customHeight="1">
      <c r="B104" s="212"/>
      <c r="C104" s="216" t="s">
        <v>1242</v>
      </c>
      <c r="D104" s="216"/>
      <c r="E104" s="216"/>
      <c r="F104" s="217" t="s">
        <v>1243</v>
      </c>
      <c r="G104" s="218"/>
      <c r="H104" s="216"/>
      <c r="I104" s="216"/>
      <c r="J104" s="216" t="s">
        <v>1244</v>
      </c>
      <c r="K104" s="213"/>
    </row>
    <row r="105" spans="2:11" s="1" customFormat="1" ht="5.25" customHeight="1">
      <c r="B105" s="212"/>
      <c r="C105" s="214"/>
      <c r="D105" s="214"/>
      <c r="E105" s="214"/>
      <c r="F105" s="214"/>
      <c r="G105" s="232"/>
      <c r="H105" s="214"/>
      <c r="I105" s="214"/>
      <c r="J105" s="214"/>
      <c r="K105" s="213"/>
    </row>
    <row r="106" spans="2:11" s="1" customFormat="1" ht="15" customHeight="1">
      <c r="B106" s="212"/>
      <c r="C106" s="201" t="s">
        <v>50</v>
      </c>
      <c r="D106" s="221"/>
      <c r="E106" s="221"/>
      <c r="F106" s="222" t="s">
        <v>1245</v>
      </c>
      <c r="G106" s="201"/>
      <c r="H106" s="201" t="s">
        <v>1285</v>
      </c>
      <c r="I106" s="201" t="s">
        <v>1247</v>
      </c>
      <c r="J106" s="201">
        <v>20</v>
      </c>
      <c r="K106" s="213"/>
    </row>
    <row r="107" spans="2:11" s="1" customFormat="1" ht="15" customHeight="1">
      <c r="B107" s="212"/>
      <c r="C107" s="201" t="s">
        <v>1248</v>
      </c>
      <c r="D107" s="201"/>
      <c r="E107" s="201"/>
      <c r="F107" s="222" t="s">
        <v>1245</v>
      </c>
      <c r="G107" s="201"/>
      <c r="H107" s="201" t="s">
        <v>1285</v>
      </c>
      <c r="I107" s="201" t="s">
        <v>1247</v>
      </c>
      <c r="J107" s="201">
        <v>120</v>
      </c>
      <c r="K107" s="213"/>
    </row>
    <row r="108" spans="2:11" s="1" customFormat="1" ht="15" customHeight="1">
      <c r="B108" s="224"/>
      <c r="C108" s="201" t="s">
        <v>1250</v>
      </c>
      <c r="D108" s="201"/>
      <c r="E108" s="201"/>
      <c r="F108" s="222" t="s">
        <v>1251</v>
      </c>
      <c r="G108" s="201"/>
      <c r="H108" s="201" t="s">
        <v>1285</v>
      </c>
      <c r="I108" s="201" t="s">
        <v>1247</v>
      </c>
      <c r="J108" s="201">
        <v>50</v>
      </c>
      <c r="K108" s="213"/>
    </row>
    <row r="109" spans="2:11" s="1" customFormat="1" ht="15" customHeight="1">
      <c r="B109" s="224"/>
      <c r="C109" s="201" t="s">
        <v>1253</v>
      </c>
      <c r="D109" s="201"/>
      <c r="E109" s="201"/>
      <c r="F109" s="222" t="s">
        <v>1245</v>
      </c>
      <c r="G109" s="201"/>
      <c r="H109" s="201" t="s">
        <v>1285</v>
      </c>
      <c r="I109" s="201" t="s">
        <v>1255</v>
      </c>
      <c r="J109" s="201"/>
      <c r="K109" s="213"/>
    </row>
    <row r="110" spans="2:11" s="1" customFormat="1" ht="15" customHeight="1">
      <c r="B110" s="224"/>
      <c r="C110" s="201" t="s">
        <v>1264</v>
      </c>
      <c r="D110" s="201"/>
      <c r="E110" s="201"/>
      <c r="F110" s="222" t="s">
        <v>1251</v>
      </c>
      <c r="G110" s="201"/>
      <c r="H110" s="201" t="s">
        <v>1285</v>
      </c>
      <c r="I110" s="201" t="s">
        <v>1247</v>
      </c>
      <c r="J110" s="201">
        <v>50</v>
      </c>
      <c r="K110" s="213"/>
    </row>
    <row r="111" spans="2:11" s="1" customFormat="1" ht="15" customHeight="1">
      <c r="B111" s="224"/>
      <c r="C111" s="201" t="s">
        <v>1272</v>
      </c>
      <c r="D111" s="201"/>
      <c r="E111" s="201"/>
      <c r="F111" s="222" t="s">
        <v>1251</v>
      </c>
      <c r="G111" s="201"/>
      <c r="H111" s="201" t="s">
        <v>1285</v>
      </c>
      <c r="I111" s="201" t="s">
        <v>1247</v>
      </c>
      <c r="J111" s="201">
        <v>50</v>
      </c>
      <c r="K111" s="213"/>
    </row>
    <row r="112" spans="2:11" s="1" customFormat="1" ht="15" customHeight="1">
      <c r="B112" s="224"/>
      <c r="C112" s="201" t="s">
        <v>1270</v>
      </c>
      <c r="D112" s="201"/>
      <c r="E112" s="201"/>
      <c r="F112" s="222" t="s">
        <v>1251</v>
      </c>
      <c r="G112" s="201"/>
      <c r="H112" s="201" t="s">
        <v>1285</v>
      </c>
      <c r="I112" s="201" t="s">
        <v>1247</v>
      </c>
      <c r="J112" s="201">
        <v>50</v>
      </c>
      <c r="K112" s="213"/>
    </row>
    <row r="113" spans="2:11" s="1" customFormat="1" ht="15" customHeight="1">
      <c r="B113" s="224"/>
      <c r="C113" s="201" t="s">
        <v>50</v>
      </c>
      <c r="D113" s="201"/>
      <c r="E113" s="201"/>
      <c r="F113" s="222" t="s">
        <v>1245</v>
      </c>
      <c r="G113" s="201"/>
      <c r="H113" s="201" t="s">
        <v>1286</v>
      </c>
      <c r="I113" s="201" t="s">
        <v>1247</v>
      </c>
      <c r="J113" s="201">
        <v>20</v>
      </c>
      <c r="K113" s="213"/>
    </row>
    <row r="114" spans="2:11" s="1" customFormat="1" ht="15" customHeight="1">
      <c r="B114" s="224"/>
      <c r="C114" s="201" t="s">
        <v>1287</v>
      </c>
      <c r="D114" s="201"/>
      <c r="E114" s="201"/>
      <c r="F114" s="222" t="s">
        <v>1245</v>
      </c>
      <c r="G114" s="201"/>
      <c r="H114" s="201" t="s">
        <v>1288</v>
      </c>
      <c r="I114" s="201" t="s">
        <v>1247</v>
      </c>
      <c r="J114" s="201">
        <v>120</v>
      </c>
      <c r="K114" s="213"/>
    </row>
    <row r="115" spans="2:11" s="1" customFormat="1" ht="15" customHeight="1">
      <c r="B115" s="224"/>
      <c r="C115" s="201" t="s">
        <v>35</v>
      </c>
      <c r="D115" s="201"/>
      <c r="E115" s="201"/>
      <c r="F115" s="222" t="s">
        <v>1245</v>
      </c>
      <c r="G115" s="201"/>
      <c r="H115" s="201" t="s">
        <v>1289</v>
      </c>
      <c r="I115" s="201" t="s">
        <v>1280</v>
      </c>
      <c r="J115" s="201"/>
      <c r="K115" s="213"/>
    </row>
    <row r="116" spans="2:11" s="1" customFormat="1" ht="15" customHeight="1">
      <c r="B116" s="224"/>
      <c r="C116" s="201" t="s">
        <v>45</v>
      </c>
      <c r="D116" s="201"/>
      <c r="E116" s="201"/>
      <c r="F116" s="222" t="s">
        <v>1245</v>
      </c>
      <c r="G116" s="201"/>
      <c r="H116" s="201" t="s">
        <v>1290</v>
      </c>
      <c r="I116" s="201" t="s">
        <v>1280</v>
      </c>
      <c r="J116" s="201"/>
      <c r="K116" s="213"/>
    </row>
    <row r="117" spans="2:11" s="1" customFormat="1" ht="15" customHeight="1">
      <c r="B117" s="224"/>
      <c r="C117" s="201" t="s">
        <v>54</v>
      </c>
      <c r="D117" s="201"/>
      <c r="E117" s="201"/>
      <c r="F117" s="222" t="s">
        <v>1245</v>
      </c>
      <c r="G117" s="201"/>
      <c r="H117" s="201" t="s">
        <v>1291</v>
      </c>
      <c r="I117" s="201" t="s">
        <v>1292</v>
      </c>
      <c r="J117" s="201"/>
      <c r="K117" s="213"/>
    </row>
    <row r="118" spans="2:11" s="1" customFormat="1" ht="15" customHeight="1">
      <c r="B118" s="227"/>
      <c r="C118" s="233"/>
      <c r="D118" s="233"/>
      <c r="E118" s="233"/>
      <c r="F118" s="233"/>
      <c r="G118" s="233"/>
      <c r="H118" s="233"/>
      <c r="I118" s="233"/>
      <c r="J118" s="233"/>
      <c r="K118" s="229"/>
    </row>
    <row r="119" spans="2:11" s="1" customFormat="1" ht="18.75" customHeight="1">
      <c r="B119" s="234"/>
      <c r="C119" s="235"/>
      <c r="D119" s="235"/>
      <c r="E119" s="235"/>
      <c r="F119" s="236"/>
      <c r="G119" s="235"/>
      <c r="H119" s="235"/>
      <c r="I119" s="235"/>
      <c r="J119" s="235"/>
      <c r="K119" s="234"/>
    </row>
    <row r="120" spans="2:11" s="1" customFormat="1" ht="18.75" customHeight="1">
      <c r="B120" s="208"/>
      <c r="C120" s="208"/>
      <c r="D120" s="208"/>
      <c r="E120" s="208"/>
      <c r="F120" s="208"/>
      <c r="G120" s="208"/>
      <c r="H120" s="208"/>
      <c r="I120" s="208"/>
      <c r="J120" s="208"/>
      <c r="K120" s="208"/>
    </row>
    <row r="121" spans="2:11" s="1" customFormat="1" ht="7.5" customHeight="1">
      <c r="B121" s="237"/>
      <c r="C121" s="238"/>
      <c r="D121" s="238"/>
      <c r="E121" s="238"/>
      <c r="F121" s="238"/>
      <c r="G121" s="238"/>
      <c r="H121" s="238"/>
      <c r="I121" s="238"/>
      <c r="J121" s="238"/>
      <c r="K121" s="239"/>
    </row>
    <row r="122" spans="2:11" s="1" customFormat="1" ht="45" customHeight="1">
      <c r="B122" s="240"/>
      <c r="C122" s="306" t="s">
        <v>1293</v>
      </c>
      <c r="D122" s="306"/>
      <c r="E122" s="306"/>
      <c r="F122" s="306"/>
      <c r="G122" s="306"/>
      <c r="H122" s="306"/>
      <c r="I122" s="306"/>
      <c r="J122" s="306"/>
      <c r="K122" s="241"/>
    </row>
    <row r="123" spans="2:11" s="1" customFormat="1" ht="17.25" customHeight="1">
      <c r="B123" s="242"/>
      <c r="C123" s="214" t="s">
        <v>1239</v>
      </c>
      <c r="D123" s="214"/>
      <c r="E123" s="214"/>
      <c r="F123" s="214" t="s">
        <v>1240</v>
      </c>
      <c r="G123" s="215"/>
      <c r="H123" s="214" t="s">
        <v>51</v>
      </c>
      <c r="I123" s="214" t="s">
        <v>54</v>
      </c>
      <c r="J123" s="214" t="s">
        <v>1241</v>
      </c>
      <c r="K123" s="243"/>
    </row>
    <row r="124" spans="2:11" s="1" customFormat="1" ht="17.25" customHeight="1">
      <c r="B124" s="242"/>
      <c r="C124" s="216" t="s">
        <v>1242</v>
      </c>
      <c r="D124" s="216"/>
      <c r="E124" s="216"/>
      <c r="F124" s="217" t="s">
        <v>1243</v>
      </c>
      <c r="G124" s="218"/>
      <c r="H124" s="216"/>
      <c r="I124" s="216"/>
      <c r="J124" s="216" t="s">
        <v>1244</v>
      </c>
      <c r="K124" s="243"/>
    </row>
    <row r="125" spans="2:11" s="1" customFormat="1" ht="5.25" customHeight="1">
      <c r="B125" s="244"/>
      <c r="C125" s="219"/>
      <c r="D125" s="219"/>
      <c r="E125" s="219"/>
      <c r="F125" s="219"/>
      <c r="G125" s="245"/>
      <c r="H125" s="219"/>
      <c r="I125" s="219"/>
      <c r="J125" s="219"/>
      <c r="K125" s="246"/>
    </row>
    <row r="126" spans="2:11" s="1" customFormat="1" ht="15" customHeight="1">
      <c r="B126" s="244"/>
      <c r="C126" s="201" t="s">
        <v>1248</v>
      </c>
      <c r="D126" s="221"/>
      <c r="E126" s="221"/>
      <c r="F126" s="222" t="s">
        <v>1245</v>
      </c>
      <c r="G126" s="201"/>
      <c r="H126" s="201" t="s">
        <v>1285</v>
      </c>
      <c r="I126" s="201" t="s">
        <v>1247</v>
      </c>
      <c r="J126" s="201">
        <v>120</v>
      </c>
      <c r="K126" s="247"/>
    </row>
    <row r="127" spans="2:11" s="1" customFormat="1" ht="15" customHeight="1">
      <c r="B127" s="244"/>
      <c r="C127" s="201" t="s">
        <v>1294</v>
      </c>
      <c r="D127" s="201"/>
      <c r="E127" s="201"/>
      <c r="F127" s="222" t="s">
        <v>1245</v>
      </c>
      <c r="G127" s="201"/>
      <c r="H127" s="201" t="s">
        <v>1295</v>
      </c>
      <c r="I127" s="201" t="s">
        <v>1247</v>
      </c>
      <c r="J127" s="201" t="s">
        <v>1296</v>
      </c>
      <c r="K127" s="247"/>
    </row>
    <row r="128" spans="2:11" s="1" customFormat="1" ht="15" customHeight="1">
      <c r="B128" s="244"/>
      <c r="C128" s="201" t="s">
        <v>1193</v>
      </c>
      <c r="D128" s="201"/>
      <c r="E128" s="201"/>
      <c r="F128" s="222" t="s">
        <v>1245</v>
      </c>
      <c r="G128" s="201"/>
      <c r="H128" s="201" t="s">
        <v>1297</v>
      </c>
      <c r="I128" s="201" t="s">
        <v>1247</v>
      </c>
      <c r="J128" s="201" t="s">
        <v>1296</v>
      </c>
      <c r="K128" s="247"/>
    </row>
    <row r="129" spans="2:11" s="1" customFormat="1" ht="15" customHeight="1">
      <c r="B129" s="244"/>
      <c r="C129" s="201" t="s">
        <v>1256</v>
      </c>
      <c r="D129" s="201"/>
      <c r="E129" s="201"/>
      <c r="F129" s="222" t="s">
        <v>1251</v>
      </c>
      <c r="G129" s="201"/>
      <c r="H129" s="201" t="s">
        <v>1257</v>
      </c>
      <c r="I129" s="201" t="s">
        <v>1247</v>
      </c>
      <c r="J129" s="201">
        <v>15</v>
      </c>
      <c r="K129" s="247"/>
    </row>
    <row r="130" spans="2:11" s="1" customFormat="1" ht="15" customHeight="1">
      <c r="B130" s="244"/>
      <c r="C130" s="225" t="s">
        <v>1258</v>
      </c>
      <c r="D130" s="225"/>
      <c r="E130" s="225"/>
      <c r="F130" s="226" t="s">
        <v>1251</v>
      </c>
      <c r="G130" s="225"/>
      <c r="H130" s="225" t="s">
        <v>1259</v>
      </c>
      <c r="I130" s="225" t="s">
        <v>1247</v>
      </c>
      <c r="J130" s="225">
        <v>15</v>
      </c>
      <c r="K130" s="247"/>
    </row>
    <row r="131" spans="2:11" s="1" customFormat="1" ht="15" customHeight="1">
      <c r="B131" s="244"/>
      <c r="C131" s="225" t="s">
        <v>1260</v>
      </c>
      <c r="D131" s="225"/>
      <c r="E131" s="225"/>
      <c r="F131" s="226" t="s">
        <v>1251</v>
      </c>
      <c r="G131" s="225"/>
      <c r="H131" s="225" t="s">
        <v>1261</v>
      </c>
      <c r="I131" s="225" t="s">
        <v>1247</v>
      </c>
      <c r="J131" s="225">
        <v>20</v>
      </c>
      <c r="K131" s="247"/>
    </row>
    <row r="132" spans="2:11" s="1" customFormat="1" ht="15" customHeight="1">
      <c r="B132" s="244"/>
      <c r="C132" s="225" t="s">
        <v>1262</v>
      </c>
      <c r="D132" s="225"/>
      <c r="E132" s="225"/>
      <c r="F132" s="226" t="s">
        <v>1251</v>
      </c>
      <c r="G132" s="225"/>
      <c r="H132" s="225" t="s">
        <v>1263</v>
      </c>
      <c r="I132" s="225" t="s">
        <v>1247</v>
      </c>
      <c r="J132" s="225">
        <v>20</v>
      </c>
      <c r="K132" s="247"/>
    </row>
    <row r="133" spans="2:11" s="1" customFormat="1" ht="15" customHeight="1">
      <c r="B133" s="244"/>
      <c r="C133" s="201" t="s">
        <v>1250</v>
      </c>
      <c r="D133" s="201"/>
      <c r="E133" s="201"/>
      <c r="F133" s="222" t="s">
        <v>1251</v>
      </c>
      <c r="G133" s="201"/>
      <c r="H133" s="201" t="s">
        <v>1285</v>
      </c>
      <c r="I133" s="201" t="s">
        <v>1247</v>
      </c>
      <c r="J133" s="201">
        <v>50</v>
      </c>
      <c r="K133" s="247"/>
    </row>
    <row r="134" spans="2:11" s="1" customFormat="1" ht="15" customHeight="1">
      <c r="B134" s="244"/>
      <c r="C134" s="201" t="s">
        <v>1264</v>
      </c>
      <c r="D134" s="201"/>
      <c r="E134" s="201"/>
      <c r="F134" s="222" t="s">
        <v>1251</v>
      </c>
      <c r="G134" s="201"/>
      <c r="H134" s="201" t="s">
        <v>1285</v>
      </c>
      <c r="I134" s="201" t="s">
        <v>1247</v>
      </c>
      <c r="J134" s="201">
        <v>50</v>
      </c>
      <c r="K134" s="247"/>
    </row>
    <row r="135" spans="2:11" s="1" customFormat="1" ht="15" customHeight="1">
      <c r="B135" s="244"/>
      <c r="C135" s="201" t="s">
        <v>1270</v>
      </c>
      <c r="D135" s="201"/>
      <c r="E135" s="201"/>
      <c r="F135" s="222" t="s">
        <v>1251</v>
      </c>
      <c r="G135" s="201"/>
      <c r="H135" s="201" t="s">
        <v>1285</v>
      </c>
      <c r="I135" s="201" t="s">
        <v>1247</v>
      </c>
      <c r="J135" s="201">
        <v>50</v>
      </c>
      <c r="K135" s="247"/>
    </row>
    <row r="136" spans="2:11" s="1" customFormat="1" ht="15" customHeight="1">
      <c r="B136" s="244"/>
      <c r="C136" s="201" t="s">
        <v>1272</v>
      </c>
      <c r="D136" s="201"/>
      <c r="E136" s="201"/>
      <c r="F136" s="222" t="s">
        <v>1251</v>
      </c>
      <c r="G136" s="201"/>
      <c r="H136" s="201" t="s">
        <v>1285</v>
      </c>
      <c r="I136" s="201" t="s">
        <v>1247</v>
      </c>
      <c r="J136" s="201">
        <v>50</v>
      </c>
      <c r="K136" s="247"/>
    </row>
    <row r="137" spans="2:11" s="1" customFormat="1" ht="15" customHeight="1">
      <c r="B137" s="244"/>
      <c r="C137" s="201" t="s">
        <v>1273</v>
      </c>
      <c r="D137" s="201"/>
      <c r="E137" s="201"/>
      <c r="F137" s="222" t="s">
        <v>1251</v>
      </c>
      <c r="G137" s="201"/>
      <c r="H137" s="201" t="s">
        <v>1298</v>
      </c>
      <c r="I137" s="201" t="s">
        <v>1247</v>
      </c>
      <c r="J137" s="201">
        <v>255</v>
      </c>
      <c r="K137" s="247"/>
    </row>
    <row r="138" spans="2:11" s="1" customFormat="1" ht="15" customHeight="1">
      <c r="B138" s="244"/>
      <c r="C138" s="201" t="s">
        <v>1275</v>
      </c>
      <c r="D138" s="201"/>
      <c r="E138" s="201"/>
      <c r="F138" s="222" t="s">
        <v>1245</v>
      </c>
      <c r="G138" s="201"/>
      <c r="H138" s="201" t="s">
        <v>1299</v>
      </c>
      <c r="I138" s="201" t="s">
        <v>1277</v>
      </c>
      <c r="J138" s="201"/>
      <c r="K138" s="247"/>
    </row>
    <row r="139" spans="2:11" s="1" customFormat="1" ht="15" customHeight="1">
      <c r="B139" s="244"/>
      <c r="C139" s="201" t="s">
        <v>1278</v>
      </c>
      <c r="D139" s="201"/>
      <c r="E139" s="201"/>
      <c r="F139" s="222" t="s">
        <v>1245</v>
      </c>
      <c r="G139" s="201"/>
      <c r="H139" s="201" t="s">
        <v>1300</v>
      </c>
      <c r="I139" s="201" t="s">
        <v>1280</v>
      </c>
      <c r="J139" s="201"/>
      <c r="K139" s="247"/>
    </row>
    <row r="140" spans="2:11" s="1" customFormat="1" ht="15" customHeight="1">
      <c r="B140" s="244"/>
      <c r="C140" s="201" t="s">
        <v>1281</v>
      </c>
      <c r="D140" s="201"/>
      <c r="E140" s="201"/>
      <c r="F140" s="222" t="s">
        <v>1245</v>
      </c>
      <c r="G140" s="201"/>
      <c r="H140" s="201" t="s">
        <v>1281</v>
      </c>
      <c r="I140" s="201" t="s">
        <v>1280</v>
      </c>
      <c r="J140" s="201"/>
      <c r="K140" s="247"/>
    </row>
    <row r="141" spans="2:11" s="1" customFormat="1" ht="15" customHeight="1">
      <c r="B141" s="244"/>
      <c r="C141" s="201" t="s">
        <v>35</v>
      </c>
      <c r="D141" s="201"/>
      <c r="E141" s="201"/>
      <c r="F141" s="222" t="s">
        <v>1245</v>
      </c>
      <c r="G141" s="201"/>
      <c r="H141" s="201" t="s">
        <v>1301</v>
      </c>
      <c r="I141" s="201" t="s">
        <v>1280</v>
      </c>
      <c r="J141" s="201"/>
      <c r="K141" s="247"/>
    </row>
    <row r="142" spans="2:11" s="1" customFormat="1" ht="15" customHeight="1">
      <c r="B142" s="244"/>
      <c r="C142" s="201" t="s">
        <v>1302</v>
      </c>
      <c r="D142" s="201"/>
      <c r="E142" s="201"/>
      <c r="F142" s="222" t="s">
        <v>1245</v>
      </c>
      <c r="G142" s="201"/>
      <c r="H142" s="201" t="s">
        <v>1303</v>
      </c>
      <c r="I142" s="201" t="s">
        <v>1280</v>
      </c>
      <c r="J142" s="201"/>
      <c r="K142" s="247"/>
    </row>
    <row r="143" spans="2:11" s="1" customFormat="1" ht="15" customHeight="1">
      <c r="B143" s="248"/>
      <c r="C143" s="249"/>
      <c r="D143" s="249"/>
      <c r="E143" s="249"/>
      <c r="F143" s="249"/>
      <c r="G143" s="249"/>
      <c r="H143" s="249"/>
      <c r="I143" s="249"/>
      <c r="J143" s="249"/>
      <c r="K143" s="250"/>
    </row>
    <row r="144" spans="2:11" s="1" customFormat="1" ht="18.75" customHeight="1">
      <c r="B144" s="235"/>
      <c r="C144" s="235"/>
      <c r="D144" s="235"/>
      <c r="E144" s="235"/>
      <c r="F144" s="236"/>
      <c r="G144" s="235"/>
      <c r="H144" s="235"/>
      <c r="I144" s="235"/>
      <c r="J144" s="235"/>
      <c r="K144" s="235"/>
    </row>
    <row r="145" spans="2:11" s="1" customFormat="1" ht="18.75" customHeight="1">
      <c r="B145" s="208"/>
      <c r="C145" s="208"/>
      <c r="D145" s="208"/>
      <c r="E145" s="208"/>
      <c r="F145" s="208"/>
      <c r="G145" s="208"/>
      <c r="H145" s="208"/>
      <c r="I145" s="208"/>
      <c r="J145" s="208"/>
      <c r="K145" s="208"/>
    </row>
    <row r="146" spans="2:11" s="1" customFormat="1" ht="7.5" customHeight="1">
      <c r="B146" s="209"/>
      <c r="C146" s="210"/>
      <c r="D146" s="210"/>
      <c r="E146" s="210"/>
      <c r="F146" s="210"/>
      <c r="G146" s="210"/>
      <c r="H146" s="210"/>
      <c r="I146" s="210"/>
      <c r="J146" s="210"/>
      <c r="K146" s="211"/>
    </row>
    <row r="147" spans="2:11" s="1" customFormat="1" ht="45" customHeight="1">
      <c r="B147" s="212"/>
      <c r="C147" s="305" t="s">
        <v>1304</v>
      </c>
      <c r="D147" s="305"/>
      <c r="E147" s="305"/>
      <c r="F147" s="305"/>
      <c r="G147" s="305"/>
      <c r="H147" s="305"/>
      <c r="I147" s="305"/>
      <c r="J147" s="305"/>
      <c r="K147" s="213"/>
    </row>
    <row r="148" spans="2:11" s="1" customFormat="1" ht="17.25" customHeight="1">
      <c r="B148" s="212"/>
      <c r="C148" s="214" t="s">
        <v>1239</v>
      </c>
      <c r="D148" s="214"/>
      <c r="E148" s="214"/>
      <c r="F148" s="214" t="s">
        <v>1240</v>
      </c>
      <c r="G148" s="215"/>
      <c r="H148" s="214" t="s">
        <v>51</v>
      </c>
      <c r="I148" s="214" t="s">
        <v>54</v>
      </c>
      <c r="J148" s="214" t="s">
        <v>1241</v>
      </c>
      <c r="K148" s="213"/>
    </row>
    <row r="149" spans="2:11" s="1" customFormat="1" ht="17.25" customHeight="1">
      <c r="B149" s="212"/>
      <c r="C149" s="216" t="s">
        <v>1242</v>
      </c>
      <c r="D149" s="216"/>
      <c r="E149" s="216"/>
      <c r="F149" s="217" t="s">
        <v>1243</v>
      </c>
      <c r="G149" s="218"/>
      <c r="H149" s="216"/>
      <c r="I149" s="216"/>
      <c r="J149" s="216" t="s">
        <v>1244</v>
      </c>
      <c r="K149" s="213"/>
    </row>
    <row r="150" spans="2:11" s="1" customFormat="1" ht="5.25" customHeight="1">
      <c r="B150" s="224"/>
      <c r="C150" s="219"/>
      <c r="D150" s="219"/>
      <c r="E150" s="219"/>
      <c r="F150" s="219"/>
      <c r="G150" s="220"/>
      <c r="H150" s="219"/>
      <c r="I150" s="219"/>
      <c r="J150" s="219"/>
      <c r="K150" s="247"/>
    </row>
    <row r="151" spans="2:11" s="1" customFormat="1" ht="15" customHeight="1">
      <c r="B151" s="224"/>
      <c r="C151" s="251" t="s">
        <v>1248</v>
      </c>
      <c r="D151" s="201"/>
      <c r="E151" s="201"/>
      <c r="F151" s="252" t="s">
        <v>1245</v>
      </c>
      <c r="G151" s="201"/>
      <c r="H151" s="251" t="s">
        <v>1285</v>
      </c>
      <c r="I151" s="251" t="s">
        <v>1247</v>
      </c>
      <c r="J151" s="251">
        <v>120</v>
      </c>
      <c r="K151" s="247"/>
    </row>
    <row r="152" spans="2:11" s="1" customFormat="1" ht="15" customHeight="1">
      <c r="B152" s="224"/>
      <c r="C152" s="251" t="s">
        <v>1294</v>
      </c>
      <c r="D152" s="201"/>
      <c r="E152" s="201"/>
      <c r="F152" s="252" t="s">
        <v>1245</v>
      </c>
      <c r="G152" s="201"/>
      <c r="H152" s="251" t="s">
        <v>1305</v>
      </c>
      <c r="I152" s="251" t="s">
        <v>1247</v>
      </c>
      <c r="J152" s="251" t="s">
        <v>1296</v>
      </c>
      <c r="K152" s="247"/>
    </row>
    <row r="153" spans="2:11" s="1" customFormat="1" ht="15" customHeight="1">
      <c r="B153" s="224"/>
      <c r="C153" s="251" t="s">
        <v>1193</v>
      </c>
      <c r="D153" s="201"/>
      <c r="E153" s="201"/>
      <c r="F153" s="252" t="s">
        <v>1245</v>
      </c>
      <c r="G153" s="201"/>
      <c r="H153" s="251" t="s">
        <v>1306</v>
      </c>
      <c r="I153" s="251" t="s">
        <v>1247</v>
      </c>
      <c r="J153" s="251" t="s">
        <v>1296</v>
      </c>
      <c r="K153" s="247"/>
    </row>
    <row r="154" spans="2:11" s="1" customFormat="1" ht="15" customHeight="1">
      <c r="B154" s="224"/>
      <c r="C154" s="251" t="s">
        <v>1250</v>
      </c>
      <c r="D154" s="201"/>
      <c r="E154" s="201"/>
      <c r="F154" s="252" t="s">
        <v>1251</v>
      </c>
      <c r="G154" s="201"/>
      <c r="H154" s="251" t="s">
        <v>1285</v>
      </c>
      <c r="I154" s="251" t="s">
        <v>1247</v>
      </c>
      <c r="J154" s="251">
        <v>50</v>
      </c>
      <c r="K154" s="247"/>
    </row>
    <row r="155" spans="2:11" s="1" customFormat="1" ht="15" customHeight="1">
      <c r="B155" s="224"/>
      <c r="C155" s="251" t="s">
        <v>1253</v>
      </c>
      <c r="D155" s="201"/>
      <c r="E155" s="201"/>
      <c r="F155" s="252" t="s">
        <v>1245</v>
      </c>
      <c r="G155" s="201"/>
      <c r="H155" s="251" t="s">
        <v>1285</v>
      </c>
      <c r="I155" s="251" t="s">
        <v>1255</v>
      </c>
      <c r="J155" s="251"/>
      <c r="K155" s="247"/>
    </row>
    <row r="156" spans="2:11" s="1" customFormat="1" ht="15" customHeight="1">
      <c r="B156" s="224"/>
      <c r="C156" s="251" t="s">
        <v>1264</v>
      </c>
      <c r="D156" s="201"/>
      <c r="E156" s="201"/>
      <c r="F156" s="252" t="s">
        <v>1251</v>
      </c>
      <c r="G156" s="201"/>
      <c r="H156" s="251" t="s">
        <v>1285</v>
      </c>
      <c r="I156" s="251" t="s">
        <v>1247</v>
      </c>
      <c r="J156" s="251">
        <v>50</v>
      </c>
      <c r="K156" s="247"/>
    </row>
    <row r="157" spans="2:11" s="1" customFormat="1" ht="15" customHeight="1">
      <c r="B157" s="224"/>
      <c r="C157" s="251" t="s">
        <v>1272</v>
      </c>
      <c r="D157" s="201"/>
      <c r="E157" s="201"/>
      <c r="F157" s="252" t="s">
        <v>1251</v>
      </c>
      <c r="G157" s="201"/>
      <c r="H157" s="251" t="s">
        <v>1285</v>
      </c>
      <c r="I157" s="251" t="s">
        <v>1247</v>
      </c>
      <c r="J157" s="251">
        <v>50</v>
      </c>
      <c r="K157" s="247"/>
    </row>
    <row r="158" spans="2:11" s="1" customFormat="1" ht="15" customHeight="1">
      <c r="B158" s="224"/>
      <c r="C158" s="251" t="s">
        <v>1270</v>
      </c>
      <c r="D158" s="201"/>
      <c r="E158" s="201"/>
      <c r="F158" s="252" t="s">
        <v>1251</v>
      </c>
      <c r="G158" s="201"/>
      <c r="H158" s="251" t="s">
        <v>1285</v>
      </c>
      <c r="I158" s="251" t="s">
        <v>1247</v>
      </c>
      <c r="J158" s="251">
        <v>50</v>
      </c>
      <c r="K158" s="247"/>
    </row>
    <row r="159" spans="2:11" s="1" customFormat="1" ht="15" customHeight="1">
      <c r="B159" s="224"/>
      <c r="C159" s="251" t="s">
        <v>78</v>
      </c>
      <c r="D159" s="201"/>
      <c r="E159" s="201"/>
      <c r="F159" s="252" t="s">
        <v>1245</v>
      </c>
      <c r="G159" s="201"/>
      <c r="H159" s="251" t="s">
        <v>1307</v>
      </c>
      <c r="I159" s="251" t="s">
        <v>1247</v>
      </c>
      <c r="J159" s="251" t="s">
        <v>1308</v>
      </c>
      <c r="K159" s="247"/>
    </row>
    <row r="160" spans="2:11" s="1" customFormat="1" ht="15" customHeight="1">
      <c r="B160" s="224"/>
      <c r="C160" s="251" t="s">
        <v>1309</v>
      </c>
      <c r="D160" s="201"/>
      <c r="E160" s="201"/>
      <c r="F160" s="252" t="s">
        <v>1245</v>
      </c>
      <c r="G160" s="201"/>
      <c r="H160" s="251" t="s">
        <v>1310</v>
      </c>
      <c r="I160" s="251" t="s">
        <v>1280</v>
      </c>
      <c r="J160" s="251"/>
      <c r="K160" s="247"/>
    </row>
    <row r="161" spans="2:11" s="1" customFormat="1" ht="15" customHeight="1">
      <c r="B161" s="253"/>
      <c r="C161" s="254"/>
      <c r="D161" s="254"/>
      <c r="E161" s="254"/>
      <c r="F161" s="254"/>
      <c r="G161" s="254"/>
      <c r="H161" s="254"/>
      <c r="I161" s="254"/>
      <c r="J161" s="254"/>
      <c r="K161" s="255"/>
    </row>
    <row r="162" spans="2:11" s="1" customFormat="1" ht="18.75" customHeight="1">
      <c r="B162" s="235"/>
      <c r="C162" s="245"/>
      <c r="D162" s="245"/>
      <c r="E162" s="245"/>
      <c r="F162" s="256"/>
      <c r="G162" s="245"/>
      <c r="H162" s="245"/>
      <c r="I162" s="245"/>
      <c r="J162" s="245"/>
      <c r="K162" s="235"/>
    </row>
    <row r="163" spans="2:11" s="1" customFormat="1" ht="18.75" customHeight="1">
      <c r="B163" s="235"/>
      <c r="C163" s="245"/>
      <c r="D163" s="245"/>
      <c r="E163" s="245"/>
      <c r="F163" s="256"/>
      <c r="G163" s="245"/>
      <c r="H163" s="245"/>
      <c r="I163" s="245"/>
      <c r="J163" s="245"/>
      <c r="K163" s="235"/>
    </row>
    <row r="164" spans="2:11" s="1" customFormat="1" ht="18.75" customHeight="1">
      <c r="B164" s="235"/>
      <c r="C164" s="245"/>
      <c r="D164" s="245"/>
      <c r="E164" s="245"/>
      <c r="F164" s="256"/>
      <c r="G164" s="245"/>
      <c r="H164" s="245"/>
      <c r="I164" s="245"/>
      <c r="J164" s="245"/>
      <c r="K164" s="235"/>
    </row>
    <row r="165" spans="2:11" s="1" customFormat="1" ht="18.75" customHeight="1">
      <c r="B165" s="235"/>
      <c r="C165" s="245"/>
      <c r="D165" s="245"/>
      <c r="E165" s="245"/>
      <c r="F165" s="256"/>
      <c r="G165" s="245"/>
      <c r="H165" s="245"/>
      <c r="I165" s="245"/>
      <c r="J165" s="245"/>
      <c r="K165" s="235"/>
    </row>
    <row r="166" spans="2:11" s="1" customFormat="1" ht="18.75" customHeight="1">
      <c r="B166" s="235"/>
      <c r="C166" s="245"/>
      <c r="D166" s="245"/>
      <c r="E166" s="245"/>
      <c r="F166" s="256"/>
      <c r="G166" s="245"/>
      <c r="H166" s="245"/>
      <c r="I166" s="245"/>
      <c r="J166" s="245"/>
      <c r="K166" s="235"/>
    </row>
    <row r="167" spans="2:11" s="1" customFormat="1" ht="18.75" customHeight="1">
      <c r="B167" s="235"/>
      <c r="C167" s="245"/>
      <c r="D167" s="245"/>
      <c r="E167" s="245"/>
      <c r="F167" s="256"/>
      <c r="G167" s="245"/>
      <c r="H167" s="245"/>
      <c r="I167" s="245"/>
      <c r="J167" s="245"/>
      <c r="K167" s="235"/>
    </row>
    <row r="168" spans="2:11" s="1" customFormat="1" ht="18.75" customHeight="1">
      <c r="B168" s="235"/>
      <c r="C168" s="245"/>
      <c r="D168" s="245"/>
      <c r="E168" s="245"/>
      <c r="F168" s="256"/>
      <c r="G168" s="245"/>
      <c r="H168" s="245"/>
      <c r="I168" s="245"/>
      <c r="J168" s="245"/>
      <c r="K168" s="235"/>
    </row>
    <row r="169" spans="2:11" s="1" customFormat="1" ht="18.75" customHeight="1">
      <c r="B169" s="208"/>
      <c r="C169" s="208"/>
      <c r="D169" s="208"/>
      <c r="E169" s="208"/>
      <c r="F169" s="208"/>
      <c r="G169" s="208"/>
      <c r="H169" s="208"/>
      <c r="I169" s="208"/>
      <c r="J169" s="208"/>
      <c r="K169" s="208"/>
    </row>
    <row r="170" spans="2:11" s="1" customFormat="1" ht="7.5" customHeight="1">
      <c r="B170" s="190"/>
      <c r="C170" s="191"/>
      <c r="D170" s="191"/>
      <c r="E170" s="191"/>
      <c r="F170" s="191"/>
      <c r="G170" s="191"/>
      <c r="H170" s="191"/>
      <c r="I170" s="191"/>
      <c r="J170" s="191"/>
      <c r="K170" s="192"/>
    </row>
    <row r="171" spans="2:11" s="1" customFormat="1" ht="45" customHeight="1">
      <c r="B171" s="193"/>
      <c r="C171" s="306" t="s">
        <v>1311</v>
      </c>
      <c r="D171" s="306"/>
      <c r="E171" s="306"/>
      <c r="F171" s="306"/>
      <c r="G171" s="306"/>
      <c r="H171" s="306"/>
      <c r="I171" s="306"/>
      <c r="J171" s="306"/>
      <c r="K171" s="194"/>
    </row>
    <row r="172" spans="2:11" s="1" customFormat="1" ht="17.25" customHeight="1">
      <c r="B172" s="193"/>
      <c r="C172" s="214" t="s">
        <v>1239</v>
      </c>
      <c r="D172" s="214"/>
      <c r="E172" s="214"/>
      <c r="F172" s="214" t="s">
        <v>1240</v>
      </c>
      <c r="G172" s="257"/>
      <c r="H172" s="258" t="s">
        <v>51</v>
      </c>
      <c r="I172" s="258" t="s">
        <v>54</v>
      </c>
      <c r="J172" s="214" t="s">
        <v>1241</v>
      </c>
      <c r="K172" s="194"/>
    </row>
    <row r="173" spans="2:11" s="1" customFormat="1" ht="17.25" customHeight="1">
      <c r="B173" s="195"/>
      <c r="C173" s="216" t="s">
        <v>1242</v>
      </c>
      <c r="D173" s="216"/>
      <c r="E173" s="216"/>
      <c r="F173" s="217" t="s">
        <v>1243</v>
      </c>
      <c r="G173" s="259"/>
      <c r="H173" s="260"/>
      <c r="I173" s="260"/>
      <c r="J173" s="216" t="s">
        <v>1244</v>
      </c>
      <c r="K173" s="196"/>
    </row>
    <row r="174" spans="2:11" s="1" customFormat="1" ht="5.25" customHeight="1">
      <c r="B174" s="224"/>
      <c r="C174" s="219"/>
      <c r="D174" s="219"/>
      <c r="E174" s="219"/>
      <c r="F174" s="219"/>
      <c r="G174" s="220"/>
      <c r="H174" s="219"/>
      <c r="I174" s="219"/>
      <c r="J174" s="219"/>
      <c r="K174" s="247"/>
    </row>
    <row r="175" spans="2:11" s="1" customFormat="1" ht="15" customHeight="1">
      <c r="B175" s="224"/>
      <c r="C175" s="201" t="s">
        <v>1248</v>
      </c>
      <c r="D175" s="201"/>
      <c r="E175" s="201"/>
      <c r="F175" s="222" t="s">
        <v>1245</v>
      </c>
      <c r="G175" s="201"/>
      <c r="H175" s="201" t="s">
        <v>1285</v>
      </c>
      <c r="I175" s="201" t="s">
        <v>1247</v>
      </c>
      <c r="J175" s="201">
        <v>120</v>
      </c>
      <c r="K175" s="247"/>
    </row>
    <row r="176" spans="2:11" s="1" customFormat="1" ht="15" customHeight="1">
      <c r="B176" s="224"/>
      <c r="C176" s="201" t="s">
        <v>1294</v>
      </c>
      <c r="D176" s="201"/>
      <c r="E176" s="201"/>
      <c r="F176" s="222" t="s">
        <v>1245</v>
      </c>
      <c r="G176" s="201"/>
      <c r="H176" s="201" t="s">
        <v>1295</v>
      </c>
      <c r="I176" s="201" t="s">
        <v>1247</v>
      </c>
      <c r="J176" s="201" t="s">
        <v>1296</v>
      </c>
      <c r="K176" s="247"/>
    </row>
    <row r="177" spans="2:11" s="1" customFormat="1" ht="15" customHeight="1">
      <c r="B177" s="224"/>
      <c r="C177" s="201" t="s">
        <v>1193</v>
      </c>
      <c r="D177" s="201"/>
      <c r="E177" s="201"/>
      <c r="F177" s="222" t="s">
        <v>1245</v>
      </c>
      <c r="G177" s="201"/>
      <c r="H177" s="201" t="s">
        <v>1312</v>
      </c>
      <c r="I177" s="201" t="s">
        <v>1247</v>
      </c>
      <c r="J177" s="201" t="s">
        <v>1296</v>
      </c>
      <c r="K177" s="247"/>
    </row>
    <row r="178" spans="2:11" s="1" customFormat="1" ht="15" customHeight="1">
      <c r="B178" s="224"/>
      <c r="C178" s="201" t="s">
        <v>1250</v>
      </c>
      <c r="D178" s="201"/>
      <c r="E178" s="201"/>
      <c r="F178" s="222" t="s">
        <v>1251</v>
      </c>
      <c r="G178" s="201"/>
      <c r="H178" s="201" t="s">
        <v>1312</v>
      </c>
      <c r="I178" s="201" t="s">
        <v>1247</v>
      </c>
      <c r="J178" s="201">
        <v>50</v>
      </c>
      <c r="K178" s="247"/>
    </row>
    <row r="179" spans="2:11" s="1" customFormat="1" ht="15" customHeight="1">
      <c r="B179" s="224"/>
      <c r="C179" s="201" t="s">
        <v>1253</v>
      </c>
      <c r="D179" s="201"/>
      <c r="E179" s="201"/>
      <c r="F179" s="222" t="s">
        <v>1245</v>
      </c>
      <c r="G179" s="201"/>
      <c r="H179" s="201" t="s">
        <v>1312</v>
      </c>
      <c r="I179" s="201" t="s">
        <v>1255</v>
      </c>
      <c r="J179" s="201"/>
      <c r="K179" s="247"/>
    </row>
    <row r="180" spans="2:11" s="1" customFormat="1" ht="15" customHeight="1">
      <c r="B180" s="224"/>
      <c r="C180" s="201" t="s">
        <v>1264</v>
      </c>
      <c r="D180" s="201"/>
      <c r="E180" s="201"/>
      <c r="F180" s="222" t="s">
        <v>1251</v>
      </c>
      <c r="G180" s="201"/>
      <c r="H180" s="201" t="s">
        <v>1312</v>
      </c>
      <c r="I180" s="201" t="s">
        <v>1247</v>
      </c>
      <c r="J180" s="201">
        <v>50</v>
      </c>
      <c r="K180" s="247"/>
    </row>
    <row r="181" spans="2:11" s="1" customFormat="1" ht="15" customHeight="1">
      <c r="B181" s="224"/>
      <c r="C181" s="201" t="s">
        <v>1272</v>
      </c>
      <c r="D181" s="201"/>
      <c r="E181" s="201"/>
      <c r="F181" s="222" t="s">
        <v>1251</v>
      </c>
      <c r="G181" s="201"/>
      <c r="H181" s="201" t="s">
        <v>1312</v>
      </c>
      <c r="I181" s="201" t="s">
        <v>1247</v>
      </c>
      <c r="J181" s="201">
        <v>50</v>
      </c>
      <c r="K181" s="247"/>
    </row>
    <row r="182" spans="2:11" s="1" customFormat="1" ht="15" customHeight="1">
      <c r="B182" s="224"/>
      <c r="C182" s="201" t="s">
        <v>1270</v>
      </c>
      <c r="D182" s="201"/>
      <c r="E182" s="201"/>
      <c r="F182" s="222" t="s">
        <v>1251</v>
      </c>
      <c r="G182" s="201"/>
      <c r="H182" s="201" t="s">
        <v>1312</v>
      </c>
      <c r="I182" s="201" t="s">
        <v>1247</v>
      </c>
      <c r="J182" s="201">
        <v>50</v>
      </c>
      <c r="K182" s="247"/>
    </row>
    <row r="183" spans="2:11" s="1" customFormat="1" ht="15" customHeight="1">
      <c r="B183" s="224"/>
      <c r="C183" s="201" t="s">
        <v>108</v>
      </c>
      <c r="D183" s="201"/>
      <c r="E183" s="201"/>
      <c r="F183" s="222" t="s">
        <v>1245</v>
      </c>
      <c r="G183" s="201"/>
      <c r="H183" s="201" t="s">
        <v>1313</v>
      </c>
      <c r="I183" s="201" t="s">
        <v>1314</v>
      </c>
      <c r="J183" s="201"/>
      <c r="K183" s="247"/>
    </row>
    <row r="184" spans="2:11" s="1" customFormat="1" ht="15" customHeight="1">
      <c r="B184" s="224"/>
      <c r="C184" s="201" t="s">
        <v>54</v>
      </c>
      <c r="D184" s="201"/>
      <c r="E184" s="201"/>
      <c r="F184" s="222" t="s">
        <v>1245</v>
      </c>
      <c r="G184" s="201"/>
      <c r="H184" s="201" t="s">
        <v>1315</v>
      </c>
      <c r="I184" s="201" t="s">
        <v>1316</v>
      </c>
      <c r="J184" s="201">
        <v>1</v>
      </c>
      <c r="K184" s="247"/>
    </row>
    <row r="185" spans="2:11" s="1" customFormat="1" ht="15" customHeight="1">
      <c r="B185" s="224"/>
      <c r="C185" s="201" t="s">
        <v>50</v>
      </c>
      <c r="D185" s="201"/>
      <c r="E185" s="201"/>
      <c r="F185" s="222" t="s">
        <v>1245</v>
      </c>
      <c r="G185" s="201"/>
      <c r="H185" s="201" t="s">
        <v>1317</v>
      </c>
      <c r="I185" s="201" t="s">
        <v>1247</v>
      </c>
      <c r="J185" s="201">
        <v>20</v>
      </c>
      <c r="K185" s="247"/>
    </row>
    <row r="186" spans="2:11" s="1" customFormat="1" ht="15" customHeight="1">
      <c r="B186" s="224"/>
      <c r="C186" s="201" t="s">
        <v>51</v>
      </c>
      <c r="D186" s="201"/>
      <c r="E186" s="201"/>
      <c r="F186" s="222" t="s">
        <v>1245</v>
      </c>
      <c r="G186" s="201"/>
      <c r="H186" s="201" t="s">
        <v>1318</v>
      </c>
      <c r="I186" s="201" t="s">
        <v>1247</v>
      </c>
      <c r="J186" s="201">
        <v>255</v>
      </c>
      <c r="K186" s="247"/>
    </row>
    <row r="187" spans="2:11" s="1" customFormat="1" ht="15" customHeight="1">
      <c r="B187" s="224"/>
      <c r="C187" s="201" t="s">
        <v>109</v>
      </c>
      <c r="D187" s="201"/>
      <c r="E187" s="201"/>
      <c r="F187" s="222" t="s">
        <v>1245</v>
      </c>
      <c r="G187" s="201"/>
      <c r="H187" s="201" t="s">
        <v>1209</v>
      </c>
      <c r="I187" s="201" t="s">
        <v>1247</v>
      </c>
      <c r="J187" s="201">
        <v>10</v>
      </c>
      <c r="K187" s="247"/>
    </row>
    <row r="188" spans="2:11" s="1" customFormat="1" ht="15" customHeight="1">
      <c r="B188" s="224"/>
      <c r="C188" s="201" t="s">
        <v>110</v>
      </c>
      <c r="D188" s="201"/>
      <c r="E188" s="201"/>
      <c r="F188" s="222" t="s">
        <v>1245</v>
      </c>
      <c r="G188" s="201"/>
      <c r="H188" s="201" t="s">
        <v>1319</v>
      </c>
      <c r="I188" s="201" t="s">
        <v>1280</v>
      </c>
      <c r="J188" s="201"/>
      <c r="K188" s="247"/>
    </row>
    <row r="189" spans="2:11" s="1" customFormat="1" ht="15" customHeight="1">
      <c r="B189" s="224"/>
      <c r="C189" s="201" t="s">
        <v>1320</v>
      </c>
      <c r="D189" s="201"/>
      <c r="E189" s="201"/>
      <c r="F189" s="222" t="s">
        <v>1245</v>
      </c>
      <c r="G189" s="201"/>
      <c r="H189" s="201" t="s">
        <v>1321</v>
      </c>
      <c r="I189" s="201" t="s">
        <v>1280</v>
      </c>
      <c r="J189" s="201"/>
      <c r="K189" s="247"/>
    </row>
    <row r="190" spans="2:11" s="1" customFormat="1" ht="15" customHeight="1">
      <c r="B190" s="224"/>
      <c r="C190" s="201" t="s">
        <v>1309</v>
      </c>
      <c r="D190" s="201"/>
      <c r="E190" s="201"/>
      <c r="F190" s="222" t="s">
        <v>1245</v>
      </c>
      <c r="G190" s="201"/>
      <c r="H190" s="201" t="s">
        <v>1322</v>
      </c>
      <c r="I190" s="201" t="s">
        <v>1280</v>
      </c>
      <c r="J190" s="201"/>
      <c r="K190" s="247"/>
    </row>
    <row r="191" spans="2:11" s="1" customFormat="1" ht="15" customHeight="1">
      <c r="B191" s="224"/>
      <c r="C191" s="201" t="s">
        <v>112</v>
      </c>
      <c r="D191" s="201"/>
      <c r="E191" s="201"/>
      <c r="F191" s="222" t="s">
        <v>1251</v>
      </c>
      <c r="G191" s="201"/>
      <c r="H191" s="201" t="s">
        <v>1323</v>
      </c>
      <c r="I191" s="201" t="s">
        <v>1247</v>
      </c>
      <c r="J191" s="201">
        <v>50</v>
      </c>
      <c r="K191" s="247"/>
    </row>
    <row r="192" spans="2:11" s="1" customFormat="1" ht="15" customHeight="1">
      <c r="B192" s="224"/>
      <c r="C192" s="201" t="s">
        <v>1324</v>
      </c>
      <c r="D192" s="201"/>
      <c r="E192" s="201"/>
      <c r="F192" s="222" t="s">
        <v>1251</v>
      </c>
      <c r="G192" s="201"/>
      <c r="H192" s="201" t="s">
        <v>1325</v>
      </c>
      <c r="I192" s="201" t="s">
        <v>1326</v>
      </c>
      <c r="J192" s="201"/>
      <c r="K192" s="247"/>
    </row>
    <row r="193" spans="2:11" s="1" customFormat="1" ht="15" customHeight="1">
      <c r="B193" s="224"/>
      <c r="C193" s="201" t="s">
        <v>1327</v>
      </c>
      <c r="D193" s="201"/>
      <c r="E193" s="201"/>
      <c r="F193" s="222" t="s">
        <v>1251</v>
      </c>
      <c r="G193" s="201"/>
      <c r="H193" s="201" t="s">
        <v>1328</v>
      </c>
      <c r="I193" s="201" t="s">
        <v>1326</v>
      </c>
      <c r="J193" s="201"/>
      <c r="K193" s="247"/>
    </row>
    <row r="194" spans="2:11" s="1" customFormat="1" ht="15" customHeight="1">
      <c r="B194" s="224"/>
      <c r="C194" s="201" t="s">
        <v>1329</v>
      </c>
      <c r="D194" s="201"/>
      <c r="E194" s="201"/>
      <c r="F194" s="222" t="s">
        <v>1251</v>
      </c>
      <c r="G194" s="201"/>
      <c r="H194" s="201" t="s">
        <v>1330</v>
      </c>
      <c r="I194" s="201" t="s">
        <v>1326</v>
      </c>
      <c r="J194" s="201"/>
      <c r="K194" s="247"/>
    </row>
    <row r="195" spans="2:11" s="1" customFormat="1" ht="15" customHeight="1">
      <c r="B195" s="224"/>
      <c r="C195" s="261" t="s">
        <v>1331</v>
      </c>
      <c r="D195" s="201"/>
      <c r="E195" s="201"/>
      <c r="F195" s="222" t="s">
        <v>1251</v>
      </c>
      <c r="G195" s="201"/>
      <c r="H195" s="201" t="s">
        <v>1332</v>
      </c>
      <c r="I195" s="201" t="s">
        <v>1333</v>
      </c>
      <c r="J195" s="262" t="s">
        <v>1334</v>
      </c>
      <c r="K195" s="247"/>
    </row>
    <row r="196" spans="2:11" s="1" customFormat="1" ht="15" customHeight="1">
      <c r="B196" s="224"/>
      <c r="C196" s="261" t="s">
        <v>39</v>
      </c>
      <c r="D196" s="201"/>
      <c r="E196" s="201"/>
      <c r="F196" s="222" t="s">
        <v>1245</v>
      </c>
      <c r="G196" s="201"/>
      <c r="H196" s="198" t="s">
        <v>1335</v>
      </c>
      <c r="I196" s="201" t="s">
        <v>1336</v>
      </c>
      <c r="J196" s="201"/>
      <c r="K196" s="247"/>
    </row>
    <row r="197" spans="2:11" s="1" customFormat="1" ht="15" customHeight="1">
      <c r="B197" s="224"/>
      <c r="C197" s="261" t="s">
        <v>1337</v>
      </c>
      <c r="D197" s="201"/>
      <c r="E197" s="201"/>
      <c r="F197" s="222" t="s">
        <v>1245</v>
      </c>
      <c r="G197" s="201"/>
      <c r="H197" s="201" t="s">
        <v>1338</v>
      </c>
      <c r="I197" s="201" t="s">
        <v>1280</v>
      </c>
      <c r="J197" s="201"/>
      <c r="K197" s="247"/>
    </row>
    <row r="198" spans="2:11" s="1" customFormat="1" ht="15" customHeight="1">
      <c r="B198" s="224"/>
      <c r="C198" s="261" t="s">
        <v>1339</v>
      </c>
      <c r="D198" s="201"/>
      <c r="E198" s="201"/>
      <c r="F198" s="222" t="s">
        <v>1245</v>
      </c>
      <c r="G198" s="201"/>
      <c r="H198" s="201" t="s">
        <v>1340</v>
      </c>
      <c r="I198" s="201" t="s">
        <v>1280</v>
      </c>
      <c r="J198" s="201"/>
      <c r="K198" s="247"/>
    </row>
    <row r="199" spans="2:11" s="1" customFormat="1" ht="15" customHeight="1">
      <c r="B199" s="224"/>
      <c r="C199" s="261" t="s">
        <v>1341</v>
      </c>
      <c r="D199" s="201"/>
      <c r="E199" s="201"/>
      <c r="F199" s="222" t="s">
        <v>1251</v>
      </c>
      <c r="G199" s="201"/>
      <c r="H199" s="201" t="s">
        <v>1342</v>
      </c>
      <c r="I199" s="201" t="s">
        <v>1280</v>
      </c>
      <c r="J199" s="201"/>
      <c r="K199" s="247"/>
    </row>
    <row r="200" spans="2:11" s="1" customFormat="1" ht="15" customHeight="1">
      <c r="B200" s="253"/>
      <c r="C200" s="263"/>
      <c r="D200" s="254"/>
      <c r="E200" s="254"/>
      <c r="F200" s="254"/>
      <c r="G200" s="254"/>
      <c r="H200" s="254"/>
      <c r="I200" s="254"/>
      <c r="J200" s="254"/>
      <c r="K200" s="255"/>
    </row>
    <row r="201" spans="2:11" s="1" customFormat="1" ht="18.75" customHeight="1">
      <c r="B201" s="235"/>
      <c r="C201" s="245"/>
      <c r="D201" s="245"/>
      <c r="E201" s="245"/>
      <c r="F201" s="256"/>
      <c r="G201" s="245"/>
      <c r="H201" s="245"/>
      <c r="I201" s="245"/>
      <c r="J201" s="245"/>
      <c r="K201" s="235"/>
    </row>
    <row r="202" spans="2:11" s="1" customFormat="1" ht="18.75" customHeight="1">
      <c r="B202" s="208"/>
      <c r="C202" s="208"/>
      <c r="D202" s="208"/>
      <c r="E202" s="208"/>
      <c r="F202" s="208"/>
      <c r="G202" s="208"/>
      <c r="H202" s="208"/>
      <c r="I202" s="208"/>
      <c r="J202" s="208"/>
      <c r="K202" s="208"/>
    </row>
    <row r="203" spans="2:11" s="1" customFormat="1" ht="12">
      <c r="B203" s="190"/>
      <c r="C203" s="191"/>
      <c r="D203" s="191"/>
      <c r="E203" s="191"/>
      <c r="F203" s="191"/>
      <c r="G203" s="191"/>
      <c r="H203" s="191"/>
      <c r="I203" s="191"/>
      <c r="J203" s="191"/>
      <c r="K203" s="192"/>
    </row>
    <row r="204" spans="2:11" s="1" customFormat="1" ht="21" customHeight="1">
      <c r="B204" s="193"/>
      <c r="C204" s="306" t="s">
        <v>1343</v>
      </c>
      <c r="D204" s="306"/>
      <c r="E204" s="306"/>
      <c r="F204" s="306"/>
      <c r="G204" s="306"/>
      <c r="H204" s="306"/>
      <c r="I204" s="306"/>
      <c r="J204" s="306"/>
      <c r="K204" s="194"/>
    </row>
    <row r="205" spans="2:11" s="1" customFormat="1" ht="25.5" customHeight="1">
      <c r="B205" s="193"/>
      <c r="C205" s="264" t="s">
        <v>1344</v>
      </c>
      <c r="D205" s="264"/>
      <c r="E205" s="264"/>
      <c r="F205" s="264" t="s">
        <v>1345</v>
      </c>
      <c r="G205" s="265"/>
      <c r="H205" s="307" t="s">
        <v>1346</v>
      </c>
      <c r="I205" s="307"/>
      <c r="J205" s="307"/>
      <c r="K205" s="194"/>
    </row>
    <row r="206" spans="2:11" s="1" customFormat="1" ht="5.25" customHeight="1">
      <c r="B206" s="224"/>
      <c r="C206" s="219"/>
      <c r="D206" s="219"/>
      <c r="E206" s="219"/>
      <c r="F206" s="219"/>
      <c r="G206" s="245"/>
      <c r="H206" s="219"/>
      <c r="I206" s="219"/>
      <c r="J206" s="219"/>
      <c r="K206" s="247"/>
    </row>
    <row r="207" spans="2:11" s="1" customFormat="1" ht="15" customHeight="1">
      <c r="B207" s="224"/>
      <c r="C207" s="201" t="s">
        <v>1336</v>
      </c>
      <c r="D207" s="201"/>
      <c r="E207" s="201"/>
      <c r="F207" s="222" t="s">
        <v>40</v>
      </c>
      <c r="G207" s="201"/>
      <c r="H207" s="308" t="s">
        <v>1347</v>
      </c>
      <c r="I207" s="308"/>
      <c r="J207" s="308"/>
      <c r="K207" s="247"/>
    </row>
    <row r="208" spans="2:11" s="1" customFormat="1" ht="15" customHeight="1">
      <c r="B208" s="224"/>
      <c r="C208" s="201"/>
      <c r="D208" s="201"/>
      <c r="E208" s="201"/>
      <c r="F208" s="222" t="s">
        <v>41</v>
      </c>
      <c r="G208" s="201"/>
      <c r="H208" s="308" t="s">
        <v>1348</v>
      </c>
      <c r="I208" s="308"/>
      <c r="J208" s="308"/>
      <c r="K208" s="247"/>
    </row>
    <row r="209" spans="2:11" s="1" customFormat="1" ht="15" customHeight="1">
      <c r="B209" s="224"/>
      <c r="C209" s="201"/>
      <c r="D209" s="201"/>
      <c r="E209" s="201"/>
      <c r="F209" s="222" t="s">
        <v>44</v>
      </c>
      <c r="G209" s="201"/>
      <c r="H209" s="308" t="s">
        <v>1349</v>
      </c>
      <c r="I209" s="308"/>
      <c r="J209" s="308"/>
      <c r="K209" s="247"/>
    </row>
    <row r="210" spans="2:11" s="1" customFormat="1" ht="15" customHeight="1">
      <c r="B210" s="224"/>
      <c r="C210" s="201"/>
      <c r="D210" s="201"/>
      <c r="E210" s="201"/>
      <c r="F210" s="222" t="s">
        <v>42</v>
      </c>
      <c r="G210" s="201"/>
      <c r="H210" s="308" t="s">
        <v>1350</v>
      </c>
      <c r="I210" s="308"/>
      <c r="J210" s="308"/>
      <c r="K210" s="247"/>
    </row>
    <row r="211" spans="2:11" s="1" customFormat="1" ht="15" customHeight="1">
      <c r="B211" s="224"/>
      <c r="C211" s="201"/>
      <c r="D211" s="201"/>
      <c r="E211" s="201"/>
      <c r="F211" s="222" t="s">
        <v>43</v>
      </c>
      <c r="G211" s="201"/>
      <c r="H211" s="308" t="s">
        <v>1351</v>
      </c>
      <c r="I211" s="308"/>
      <c r="J211" s="308"/>
      <c r="K211" s="247"/>
    </row>
    <row r="212" spans="2:11" s="1" customFormat="1" ht="15" customHeight="1">
      <c r="B212" s="224"/>
      <c r="C212" s="201"/>
      <c r="D212" s="201"/>
      <c r="E212" s="201"/>
      <c r="F212" s="222"/>
      <c r="G212" s="201"/>
      <c r="H212" s="201"/>
      <c r="I212" s="201"/>
      <c r="J212" s="201"/>
      <c r="K212" s="247"/>
    </row>
    <row r="213" spans="2:11" s="1" customFormat="1" ht="15" customHeight="1">
      <c r="B213" s="224"/>
      <c r="C213" s="201" t="s">
        <v>1292</v>
      </c>
      <c r="D213" s="201"/>
      <c r="E213" s="201"/>
      <c r="F213" s="222" t="s">
        <v>73</v>
      </c>
      <c r="G213" s="201"/>
      <c r="H213" s="308" t="s">
        <v>1352</v>
      </c>
      <c r="I213" s="308"/>
      <c r="J213" s="308"/>
      <c r="K213" s="247"/>
    </row>
    <row r="214" spans="2:11" s="1" customFormat="1" ht="15" customHeight="1">
      <c r="B214" s="224"/>
      <c r="C214" s="201"/>
      <c r="D214" s="201"/>
      <c r="E214" s="201"/>
      <c r="F214" s="222" t="s">
        <v>1187</v>
      </c>
      <c r="G214" s="201"/>
      <c r="H214" s="308" t="s">
        <v>1188</v>
      </c>
      <c r="I214" s="308"/>
      <c r="J214" s="308"/>
      <c r="K214" s="247"/>
    </row>
    <row r="215" spans="2:11" s="1" customFormat="1" ht="15" customHeight="1">
      <c r="B215" s="224"/>
      <c r="C215" s="201"/>
      <c r="D215" s="201"/>
      <c r="E215" s="201"/>
      <c r="F215" s="222" t="s">
        <v>1185</v>
      </c>
      <c r="G215" s="201"/>
      <c r="H215" s="308" t="s">
        <v>1353</v>
      </c>
      <c r="I215" s="308"/>
      <c r="J215" s="308"/>
      <c r="K215" s="247"/>
    </row>
    <row r="216" spans="2:11" s="1" customFormat="1" ht="15" customHeight="1">
      <c r="B216" s="266"/>
      <c r="C216" s="201"/>
      <c r="D216" s="201"/>
      <c r="E216" s="201"/>
      <c r="F216" s="222" t="s">
        <v>1189</v>
      </c>
      <c r="G216" s="261"/>
      <c r="H216" s="309" t="s">
        <v>1190</v>
      </c>
      <c r="I216" s="309"/>
      <c r="J216" s="309"/>
      <c r="K216" s="267"/>
    </row>
    <row r="217" spans="2:11" s="1" customFormat="1" ht="15" customHeight="1">
      <c r="B217" s="266"/>
      <c r="C217" s="201"/>
      <c r="D217" s="201"/>
      <c r="E217" s="201"/>
      <c r="F217" s="222" t="s">
        <v>1191</v>
      </c>
      <c r="G217" s="261"/>
      <c r="H217" s="309" t="s">
        <v>1354</v>
      </c>
      <c r="I217" s="309"/>
      <c r="J217" s="309"/>
      <c r="K217" s="267"/>
    </row>
    <row r="218" spans="2:11" s="1" customFormat="1" ht="15" customHeight="1">
      <c r="B218" s="266"/>
      <c r="C218" s="201"/>
      <c r="D218" s="201"/>
      <c r="E218" s="201"/>
      <c r="F218" s="222"/>
      <c r="G218" s="261"/>
      <c r="H218" s="251"/>
      <c r="I218" s="251"/>
      <c r="J218" s="251"/>
      <c r="K218" s="267"/>
    </row>
    <row r="219" spans="2:11" s="1" customFormat="1" ht="15" customHeight="1">
      <c r="B219" s="266"/>
      <c r="C219" s="201" t="s">
        <v>1316</v>
      </c>
      <c r="D219" s="201"/>
      <c r="E219" s="201"/>
      <c r="F219" s="222">
        <v>1</v>
      </c>
      <c r="G219" s="261"/>
      <c r="H219" s="309" t="s">
        <v>1355</v>
      </c>
      <c r="I219" s="309"/>
      <c r="J219" s="309"/>
      <c r="K219" s="267"/>
    </row>
    <row r="220" spans="2:11" s="1" customFormat="1" ht="15" customHeight="1">
      <c r="B220" s="266"/>
      <c r="C220" s="201"/>
      <c r="D220" s="201"/>
      <c r="E220" s="201"/>
      <c r="F220" s="222">
        <v>2</v>
      </c>
      <c r="G220" s="261"/>
      <c r="H220" s="309" t="s">
        <v>1356</v>
      </c>
      <c r="I220" s="309"/>
      <c r="J220" s="309"/>
      <c r="K220" s="267"/>
    </row>
    <row r="221" spans="2:11" s="1" customFormat="1" ht="15" customHeight="1">
      <c r="B221" s="266"/>
      <c r="C221" s="201"/>
      <c r="D221" s="201"/>
      <c r="E221" s="201"/>
      <c r="F221" s="222">
        <v>3</v>
      </c>
      <c r="G221" s="261"/>
      <c r="H221" s="309" t="s">
        <v>1357</v>
      </c>
      <c r="I221" s="309"/>
      <c r="J221" s="309"/>
      <c r="K221" s="267"/>
    </row>
    <row r="222" spans="2:11" s="1" customFormat="1" ht="15" customHeight="1">
      <c r="B222" s="266"/>
      <c r="C222" s="201"/>
      <c r="D222" s="201"/>
      <c r="E222" s="201"/>
      <c r="F222" s="222">
        <v>4</v>
      </c>
      <c r="G222" s="261"/>
      <c r="H222" s="309" t="s">
        <v>1358</v>
      </c>
      <c r="I222" s="309"/>
      <c r="J222" s="309"/>
      <c r="K222" s="267"/>
    </row>
    <row r="223" spans="2:11" s="1" customFormat="1" ht="12.75" customHeight="1">
      <c r="B223" s="268"/>
      <c r="C223" s="269"/>
      <c r="D223" s="269"/>
      <c r="E223" s="269"/>
      <c r="F223" s="269"/>
      <c r="G223" s="269"/>
      <c r="H223" s="269"/>
      <c r="I223" s="269"/>
      <c r="J223" s="269"/>
      <c r="K223" s="27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7:J217"/>
    <mergeCell ref="H219:J219"/>
    <mergeCell ref="H220:J220"/>
    <mergeCell ref="H221:J221"/>
    <mergeCell ref="H222:J222"/>
    <mergeCell ref="H211:J211"/>
    <mergeCell ref="H213:J213"/>
    <mergeCell ref="H214:J214"/>
    <mergeCell ref="H215:J215"/>
    <mergeCell ref="H216:J216"/>
    <mergeCell ref="H205:J205"/>
    <mergeCell ref="H207:J207"/>
    <mergeCell ref="H208:J208"/>
    <mergeCell ref="H209:J209"/>
    <mergeCell ref="H210:J210"/>
    <mergeCell ref="C102:J102"/>
    <mergeCell ref="C122:J122"/>
    <mergeCell ref="C147:J147"/>
    <mergeCell ref="C171:J171"/>
    <mergeCell ref="C204:J20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Rekapitulace zakázky</vt:lpstr>
      <vt:lpstr>221029 - Bozděchova 637-9...</vt:lpstr>
      <vt:lpstr>Pokyny pro vyplnění</vt:lpstr>
      <vt:lpstr>'221029 - Bozděchova 637-9...'!Názvy_tisku</vt:lpstr>
      <vt:lpstr>'Rekapitulace zakázky'!Názvy_tisku</vt:lpstr>
      <vt:lpstr>'221029 - Bozděchova 637-9...'!Oblast_tisku</vt:lpstr>
      <vt:lpstr>'Rekapitulace zakázky'!Oblast_tisku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NTBPAVEL\Pavel</dc:creator>
  <cp:lastModifiedBy>Pavel</cp:lastModifiedBy>
  <dcterms:created xsi:type="dcterms:W3CDTF">2023-07-18T08:43:03Z</dcterms:created>
  <dcterms:modified xsi:type="dcterms:W3CDTF">2023-07-18T08:59:50Z</dcterms:modified>
</cp:coreProperties>
</file>